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IZDATAKA'!$1:$1</definedName>
  </definedNames>
  <calcPr fullCalcOnLoad="1"/>
</workbook>
</file>

<file path=xl/sharedStrings.xml><?xml version="1.0" encoding="utf-8"?>
<sst xmlns="http://schemas.openxmlformats.org/spreadsheetml/2006/main" count="225" uniqueCount="113">
  <si>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</si>
  <si>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</si>
  <si>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</si>
  <si>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</si>
  <si>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</si>
  <si>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</si>
  <si>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</si>
  <si>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</si>
  <si>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</si>
  <si>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</si>
  <si>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</si>
  <si>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</si>
  <si>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</si>
  <si>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</si>
  <si>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</si>
  <si>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</si>
  <si>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</si>
  <si>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</si>
  <si>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</si>
  <si>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</si>
  <si>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</si>
  <si>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</si>
  <si>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</si>
  <si>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</si>
  <si>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</si>
  <si>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</si>
  <si>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</si>
  <si>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</si>
  <si>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</si>
  <si>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</si>
  <si>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</si>
  <si>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</si>
  <si>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</si>
  <si>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</si>
  <si>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</si>
  <si>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</si>
  <si>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</si>
  <si>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</si>
  <si>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</si>
  <si>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</si>
  <si>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</si>
  <si>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</si>
  <si>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UKUPAN DONOS VIŠKA/MANJKA IZ PRETHODNE(IH) GODINE</t>
  </si>
  <si>
    <t>0820</t>
  </si>
  <si>
    <t>Služba kulture</t>
  </si>
  <si>
    <t>KULTURA</t>
  </si>
  <si>
    <t>RASHODI POSLOVANJA</t>
  </si>
  <si>
    <t>3111</t>
  </si>
  <si>
    <t>Plaće za redovan rad</t>
  </si>
  <si>
    <t>3132</t>
  </si>
  <si>
    <t>Doprinosi za zdravstveno osiguranje</t>
  </si>
  <si>
    <t>3211</t>
  </si>
  <si>
    <t xml:space="preserve">Službena putovanja                                                                                  </t>
  </si>
  <si>
    <t>Stručno usavršavanje zaposlenih</t>
  </si>
  <si>
    <t>Uredski materijal i ostali materijalni rashodi</t>
  </si>
  <si>
    <t>3223</t>
  </si>
  <si>
    <t>Energija</t>
  </si>
  <si>
    <t>3225</t>
  </si>
  <si>
    <t xml:space="preserve">Sitan inventar 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</si>
  <si>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</si>
  <si>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</si>
  <si>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</si>
  <si>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</si>
  <si>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</si>
  <si>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</si>
  <si>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</si>
  <si>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3237</t>
  </si>
  <si>
    <t xml:space="preserve">Intelektualne i osobne usluge </t>
  </si>
  <si>
    <t>Ostale usluge</t>
  </si>
  <si>
    <t>Ostali nespomenuti rashodi poslovanja</t>
  </si>
  <si>
    <t>3293</t>
  </si>
  <si>
    <t>Reprezentacija</t>
  </si>
  <si>
    <t>3431</t>
  </si>
  <si>
    <t>Bankarske usluge i usluge platnog prometa</t>
  </si>
  <si>
    <t>Postrojenja i oprema</t>
  </si>
  <si>
    <t>Knjige, umjetnička djela i ostale izložbene vrijednosti</t>
  </si>
  <si>
    <t>4241</t>
  </si>
  <si>
    <t>Knjige za knjižnicu</t>
  </si>
  <si>
    <t>Oprema za održavanje i zaštitu</t>
  </si>
  <si>
    <t>1.1. Opći prihodi i primici</t>
  </si>
  <si>
    <t>3.2. Vlastiti prihodi</t>
  </si>
  <si>
    <t>5.5. Pomoći</t>
  </si>
  <si>
    <t>Preneseni višak poslovanja</t>
  </si>
  <si>
    <t>Uredska oprema i namještaj</t>
  </si>
  <si>
    <t>Prijedlog plana 
za 2022.</t>
  </si>
  <si>
    <t>Projekcija plana
za 2023.</t>
  </si>
  <si>
    <t>Projekcija plana 
za 2024.</t>
  </si>
  <si>
    <t>2024.</t>
  </si>
  <si>
    <t>PRIJEDLOG PLANA ZA 2024.</t>
  </si>
  <si>
    <t>PRIJEDLOG PLANA ZA 2023.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</si>
  <si>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</si>
  <si>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</si>
  <si>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</si>
  <si>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PRORAČUNSKI KORISNIK: NARODNA KNJIŽNICA I ČITAONICA U KLISU</t>
  </si>
  <si>
    <t>FINANCIRANJE REDOVNE DJELATNOSTI - KNJIŽNICA</t>
  </si>
  <si>
    <t>Naknade za prijevozm rad na terenu i odvojeni život</t>
  </si>
  <si>
    <t>Materija i sirovine</t>
  </si>
  <si>
    <t>Materijal i djelovi za tekuće održavanje</t>
  </si>
  <si>
    <t>Računalne usluge</t>
  </si>
  <si>
    <t>Naknade osobama izvan radnog odnosa</t>
  </si>
  <si>
    <t>FINANCIRANJE REDOVNE DJELATNOSTI  KNJIŽNICE</t>
  </si>
  <si>
    <t>KLIS U CENTRU O - PARTNERSTVO ZA AKTIVNU ZAJEDNICU 2020</t>
  </si>
  <si>
    <t>4.4.Prihod za posebne namhene</t>
  </si>
  <si>
    <t>1.2.  Opći prihodi i primici proračunskih korisnika</t>
  </si>
  <si>
    <t>Ukupno prihodi i primici za 2024.</t>
  </si>
  <si>
    <t>Komunikacijska oprema</t>
  </si>
  <si>
    <t xml:space="preserve"> FINANCIJSKI PLAN NARODNE KNJIŽNICE I ČITAONICE U KLISU ZA 2022.                                                                                                                                              I  PROJEKCIJA PLANA ZA  2023. I 2024. GODINU</t>
  </si>
  <si>
    <t>Klasa</t>
  </si>
  <si>
    <t>612-04/21-01/01</t>
  </si>
  <si>
    <t>Lea Smodlaka</t>
  </si>
  <si>
    <t>Urbroj</t>
  </si>
  <si>
    <t>ravnateljica</t>
  </si>
  <si>
    <t>2180/03-01/21-89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</si>
</sst>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26" fillId="0" borderId="44" xfId="0" applyNumberFormat="1" applyFont="1" applyFill="1" applyBorder="1" applyAlignment="1" applyProtection="1">
      <alignment vertical="center" wrapText="1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6" fillId="0" borderId="44" xfId="0" applyNumberFormat="1" applyFont="1" applyFill="1" applyBorder="1" applyAlignment="1" applyProtection="1">
      <alignment wrapText="1"/>
      <protection/>
    </xf>
    <xf numFmtId="0" fontId="26" fillId="0" borderId="44" xfId="0" applyNumberFormat="1" applyFont="1" applyFill="1" applyBorder="1" applyAlignment="1" applyProtection="1">
      <alignment horizontal="center"/>
      <protection/>
    </xf>
    <xf numFmtId="0" fontId="26" fillId="0" borderId="47" xfId="0" applyNumberFormat="1" applyFont="1" applyFill="1" applyBorder="1" applyAlignment="1" applyProtection="1">
      <alignment horizontal="center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/>
      <protection/>
    </xf>
    <xf numFmtId="4" fontId="26" fillId="49" borderId="0" xfId="0" applyNumberFormat="1" applyFont="1" applyFill="1" applyBorder="1" applyAlignment="1" applyProtection="1">
      <alignment horizontal="right" vertical="center"/>
      <protection/>
    </xf>
    <xf numFmtId="0" fontId="26" fillId="49" borderId="0" xfId="0" applyNumberFormat="1" applyFont="1" applyFill="1" applyBorder="1" applyAlignment="1" applyProtection="1">
      <alignment horizontal="left" wrapText="1"/>
      <protection/>
    </xf>
    <xf numFmtId="0" fontId="26" fillId="5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4" fontId="4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4" fontId="41" fillId="0" borderId="0" xfId="0" applyNumberFormat="1" applyFont="1" applyFill="1" applyBorder="1" applyAlignment="1" applyProtection="1">
      <alignment vertical="center" wrapText="1"/>
      <protection/>
    </xf>
    <xf numFmtId="0" fontId="26" fillId="51" borderId="0" xfId="0" applyNumberFormat="1" applyFont="1" applyFill="1" applyBorder="1" applyAlignment="1" applyProtection="1">
      <alignment horizontal="center"/>
      <protection/>
    </xf>
    <xf numFmtId="0" fontId="26" fillId="51" borderId="0" xfId="0" applyNumberFormat="1" applyFont="1" applyFill="1" applyBorder="1" applyAlignment="1" applyProtection="1">
      <alignment wrapText="1"/>
      <protection/>
    </xf>
    <xf numFmtId="4" fontId="26" fillId="51" borderId="0" xfId="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 vertical="center" wrapText="1"/>
      <protection/>
    </xf>
    <xf numFmtId="4" fontId="26" fillId="50" borderId="0" xfId="0" applyNumberFormat="1" applyFont="1" applyFill="1" applyBorder="1" applyAlignment="1" applyProtection="1">
      <alignment vertical="center"/>
      <protection/>
    </xf>
    <xf numFmtId="0" fontId="26" fillId="49" borderId="0" xfId="0" applyNumberFormat="1" applyFont="1" applyFill="1" applyBorder="1" applyAlignment="1" applyProtection="1">
      <alignment horizontal="center"/>
      <protection/>
    </xf>
    <xf numFmtId="0" fontId="26" fillId="49" borderId="0" xfId="0" applyNumberFormat="1" applyFont="1" applyFill="1" applyBorder="1" applyAlignment="1" applyProtection="1">
      <alignment wrapText="1"/>
      <protection/>
    </xf>
    <xf numFmtId="4" fontId="26" fillId="49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 horizontal="center" vertical="center"/>
      <protection/>
    </xf>
    <xf numFmtId="0" fontId="26" fillId="49" borderId="0" xfId="0" applyNumberFormat="1" applyFont="1" applyFill="1" applyBorder="1" applyAlignment="1" applyProtection="1">
      <alignment vertical="center" wrapText="1"/>
      <protection/>
    </xf>
    <xf numFmtId="4" fontId="26" fillId="49" borderId="0" xfId="0" applyNumberFormat="1" applyFont="1" applyFill="1" applyBorder="1" applyAlignment="1" applyProtection="1">
      <alignment vertical="center"/>
      <protection/>
    </xf>
    <xf numFmtId="49" fontId="38" fillId="25" borderId="45" xfId="0" applyNumberFormat="1" applyFont="1" applyFill="1" applyBorder="1" applyAlignment="1" applyProtection="1">
      <alignment horizontal="center"/>
      <protection/>
    </xf>
    <xf numFmtId="0" fontId="38" fillId="25" borderId="45" xfId="0" applyNumberFormat="1" applyFont="1" applyFill="1" applyBorder="1" applyAlignment="1" applyProtection="1">
      <alignment wrapText="1"/>
      <protection/>
    </xf>
    <xf numFmtId="4" fontId="38" fillId="25" borderId="45" xfId="0" applyNumberFormat="1" applyFont="1" applyFill="1" applyBorder="1" applyAlignment="1" applyProtection="1">
      <alignment/>
      <protection/>
    </xf>
    <xf numFmtId="1" fontId="21" fillId="0" borderId="48" xfId="0" applyNumberFormat="1" applyFont="1" applyBorder="1" applyAlignment="1">
      <alignment horizontal="left" wrapText="1"/>
    </xf>
    <xf numFmtId="1" fontId="21" fillId="0" borderId="49" xfId="0" applyNumberFormat="1" applyFont="1" applyBorder="1" applyAlignment="1">
      <alignment horizontal="left" wrapText="1"/>
    </xf>
    <xf numFmtId="0" fontId="41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0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2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72"/>
      <c r="B2" s="172"/>
      <c r="C2" s="172"/>
      <c r="D2" s="172"/>
      <c r="E2" s="172"/>
      <c r="F2" s="172"/>
      <c r="G2" s="172"/>
      <c r="H2" s="172"/>
    </row>
    <row r="3" spans="1:8" ht="48" customHeight="1">
      <c r="A3" s="165" t="s">
        <v>106</v>
      </c>
      <c r="B3" s="165"/>
      <c r="C3" s="165"/>
      <c r="D3" s="165"/>
      <c r="E3" s="165"/>
      <c r="F3" s="165"/>
      <c r="G3" s="165"/>
      <c r="H3" s="165"/>
    </row>
    <row r="4" spans="1:8" s="48" customFormat="1" ht="26.25" customHeight="1">
      <c r="A4" s="165" t="s">
        <v>29</v>
      </c>
      <c r="B4" s="165"/>
      <c r="C4" s="165"/>
      <c r="D4" s="165"/>
      <c r="E4" s="165"/>
      <c r="F4" s="165"/>
      <c r="G4" s="173"/>
      <c r="H4" s="17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84</v>
      </c>
      <c r="G6" s="55" t="s">
        <v>85</v>
      </c>
      <c r="H6" s="56" t="s">
        <v>86</v>
      </c>
      <c r="I6" s="57"/>
    </row>
    <row r="7" spans="1:9" ht="27.75" customHeight="1">
      <c r="A7" s="174" t="s">
        <v>30</v>
      </c>
      <c r="B7" s="160"/>
      <c r="C7" s="160"/>
      <c r="D7" s="160"/>
      <c r="E7" s="175"/>
      <c r="F7" s="71">
        <f>+F8+F9</f>
        <v>609043</v>
      </c>
      <c r="G7" s="71">
        <f>G8+G9</f>
        <v>392407.25</v>
      </c>
      <c r="H7" s="71">
        <f>+H8+H9</f>
        <v>394368.28625</v>
      </c>
      <c r="I7" s="69"/>
    </row>
    <row r="8" spans="1:8" ht="22.5" customHeight="1">
      <c r="A8" s="157" t="s">
        <v>0</v>
      </c>
      <c r="B8" s="158"/>
      <c r="C8" s="158"/>
      <c r="D8" s="158"/>
      <c r="E8" s="164"/>
      <c r="F8" s="74">
        <f>'PLAN PRIHODA'!B16+'PLAN PRIHODA'!C16+'PLAN PRIHODA'!D16+'PLAN PRIHODA'!F16+'PLAN PRIHODA'!E16</f>
        <v>609043</v>
      </c>
      <c r="G8" s="74">
        <f>'PLAN PRIHODA'!B29+'PLAN PRIHODA'!C29+'PLAN PRIHODA'!D29+'PLAN PRIHODA'!F29</f>
        <v>392407.25</v>
      </c>
      <c r="H8" s="74">
        <f>'PLAN PRIHODA'!B42+'PLAN PRIHODA'!C42+'PLAN PRIHODA'!D42+'PLAN PRIHODA'!F42</f>
        <v>394368.28625</v>
      </c>
    </row>
    <row r="9" spans="1:8" ht="22.5" customHeight="1">
      <c r="A9" s="176" t="s">
        <v>32</v>
      </c>
      <c r="B9" s="164"/>
      <c r="C9" s="164"/>
      <c r="D9" s="164"/>
      <c r="E9" s="164"/>
      <c r="F9" s="74"/>
      <c r="G9" s="74"/>
      <c r="H9" s="74"/>
    </row>
    <row r="10" spans="1:8" ht="22.5" customHeight="1">
      <c r="A10" s="70" t="s">
        <v>31</v>
      </c>
      <c r="B10" s="73"/>
      <c r="C10" s="73"/>
      <c r="D10" s="73"/>
      <c r="E10" s="73"/>
      <c r="F10" s="71">
        <f>+F11+F12</f>
        <v>589600</v>
      </c>
      <c r="G10" s="71">
        <f>+G11+G12</f>
        <v>392407.25</v>
      </c>
      <c r="H10" s="71">
        <f>+H11+H12</f>
        <v>394368.28625</v>
      </c>
    </row>
    <row r="11" spans="1:10" ht="22.5" customHeight="1">
      <c r="A11" s="161" t="s">
        <v>1</v>
      </c>
      <c r="B11" s="158"/>
      <c r="C11" s="158"/>
      <c r="D11" s="158"/>
      <c r="E11" s="162"/>
      <c r="F11" s="74">
        <f>'PLAN RASHODA I IZDATAKA'!C9+'PLAN RASHODA I IZDATAKA'!C56</f>
        <v>481600</v>
      </c>
      <c r="G11" s="74">
        <f>'PLAN RASHODA I IZDATAKA'!C95</f>
        <v>279907.25</v>
      </c>
      <c r="H11" s="59">
        <f>'PLAN RASHODA I IZDATAKA'!C109</f>
        <v>281368.28625</v>
      </c>
      <c r="I11" s="38"/>
      <c r="J11" s="38"/>
    </row>
    <row r="12" spans="1:10" ht="22.5" customHeight="1">
      <c r="A12" s="163" t="s">
        <v>33</v>
      </c>
      <c r="B12" s="164"/>
      <c r="C12" s="164"/>
      <c r="D12" s="164"/>
      <c r="E12" s="164"/>
      <c r="F12" s="58">
        <f>'PLAN RASHODA I IZDATAKA'!C43</f>
        <v>108000</v>
      </c>
      <c r="G12" s="58">
        <f>'PLAN RASHODA I IZDATAKA'!C99</f>
        <v>112500</v>
      </c>
      <c r="H12" s="59">
        <f>'PLAN RASHODA I IZDATAKA'!C113</f>
        <v>113000</v>
      </c>
      <c r="I12" s="38"/>
      <c r="J12" s="38"/>
    </row>
    <row r="13" spans="1:10" ht="22.5" customHeight="1">
      <c r="A13" s="159" t="s">
        <v>2</v>
      </c>
      <c r="B13" s="160"/>
      <c r="C13" s="160"/>
      <c r="D13" s="160"/>
      <c r="E13" s="160"/>
      <c r="F13" s="72">
        <f>+F7-F10</f>
        <v>19443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65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51"/>
      <c r="B15" s="52"/>
      <c r="C15" s="52"/>
      <c r="D15" s="53"/>
      <c r="E15" s="54"/>
      <c r="F15" s="55" t="s">
        <v>84</v>
      </c>
      <c r="G15" s="55" t="s">
        <v>85</v>
      </c>
      <c r="H15" s="56" t="s">
        <v>86</v>
      </c>
      <c r="J15" s="38"/>
    </row>
    <row r="16" spans="1:10" ht="30.75" customHeight="1">
      <c r="A16" s="166" t="s">
        <v>42</v>
      </c>
      <c r="B16" s="167"/>
      <c r="C16" s="167"/>
      <c r="D16" s="167"/>
      <c r="E16" s="168"/>
      <c r="F16" s="75">
        <f>SUM(F17)</f>
        <v>-19443</v>
      </c>
      <c r="G16" s="75"/>
      <c r="H16" s="76"/>
      <c r="J16" s="38"/>
    </row>
    <row r="17" spans="1:10" ht="34.5" customHeight="1">
      <c r="A17" s="169" t="s">
        <v>34</v>
      </c>
      <c r="B17" s="170"/>
      <c r="C17" s="170"/>
      <c r="D17" s="170"/>
      <c r="E17" s="171"/>
      <c r="F17" s="77">
        <v>-19443</v>
      </c>
      <c r="G17" s="77"/>
      <c r="H17" s="72"/>
      <c r="J17" s="38"/>
    </row>
    <row r="18" spans="1:10" s="43" customFormat="1" ht="25.5" customHeight="1">
      <c r="A18" s="154"/>
      <c r="B18" s="155"/>
      <c r="C18" s="155"/>
      <c r="D18" s="155"/>
      <c r="E18" s="155"/>
      <c r="F18" s="156"/>
      <c r="G18" s="156"/>
      <c r="H18" s="15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84</v>
      </c>
      <c r="G19" s="55" t="s">
        <v>85</v>
      </c>
      <c r="H19" s="56" t="s">
        <v>86</v>
      </c>
      <c r="J19" s="78"/>
      <c r="K19" s="78"/>
    </row>
    <row r="20" spans="1:10" s="43" customFormat="1" ht="22.5" customHeight="1">
      <c r="A20" s="157" t="s">
        <v>3</v>
      </c>
      <c r="B20" s="158"/>
      <c r="C20" s="158"/>
      <c r="D20" s="158"/>
      <c r="E20" s="158"/>
      <c r="F20" s="58"/>
      <c r="G20" s="58"/>
      <c r="H20" s="58"/>
      <c r="J20" s="78"/>
    </row>
    <row r="21" spans="1:8" s="43" customFormat="1" ht="33.75" customHeight="1">
      <c r="A21" s="157" t="s">
        <v>4</v>
      </c>
      <c r="B21" s="158"/>
      <c r="C21" s="158"/>
      <c r="D21" s="158"/>
      <c r="E21" s="158"/>
      <c r="F21" s="58"/>
      <c r="G21" s="58"/>
      <c r="H21" s="58"/>
    </row>
    <row r="22" spans="1:11" s="43" customFormat="1" ht="22.5" customHeight="1">
      <c r="A22" s="159" t="s">
        <v>5</v>
      </c>
      <c r="B22" s="160"/>
      <c r="C22" s="160"/>
      <c r="D22" s="160"/>
      <c r="E22" s="16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4"/>
      <c r="B23" s="155"/>
      <c r="C23" s="155"/>
      <c r="D23" s="155"/>
      <c r="E23" s="155"/>
      <c r="F23" s="156"/>
      <c r="G23" s="156"/>
      <c r="H23" s="156"/>
    </row>
    <row r="24" spans="1:8" s="43" customFormat="1" ht="22.5" customHeight="1">
      <c r="A24" s="161" t="s">
        <v>6</v>
      </c>
      <c r="B24" s="158"/>
      <c r="C24" s="158"/>
      <c r="D24" s="158"/>
      <c r="E24" s="15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2" t="s">
        <v>35</v>
      </c>
      <c r="B26" s="153"/>
      <c r="C26" s="153"/>
      <c r="D26" s="153"/>
      <c r="E26" s="153"/>
      <c r="F26" s="153"/>
      <c r="G26" s="153"/>
      <c r="H26" s="153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4">
      <selection activeCell="A44" sqref="A44"/>
    </sheetView>
  </sheetViews>
  <sheetFormatPr defaultColWidth="9.14062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9.140625" style="1" customWidth="1"/>
  </cols>
  <sheetData>
    <row r="1" spans="1:8" ht="24" customHeight="1">
      <c r="A1" s="165" t="s">
        <v>7</v>
      </c>
      <c r="B1" s="165"/>
      <c r="C1" s="165"/>
      <c r="D1" s="165"/>
      <c r="E1" s="165"/>
      <c r="F1" s="165"/>
      <c r="G1" s="165"/>
      <c r="H1" s="165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80" t="s">
        <v>36</v>
      </c>
      <c r="C3" s="181"/>
      <c r="D3" s="181"/>
      <c r="E3" s="181"/>
      <c r="F3" s="181"/>
      <c r="G3" s="181"/>
      <c r="H3" s="182"/>
    </row>
    <row r="4" spans="1:8" s="2" customFormat="1" ht="77.25" thickBot="1">
      <c r="A4" s="66" t="s">
        <v>39</v>
      </c>
      <c r="B4" s="4" t="s">
        <v>79</v>
      </c>
      <c r="C4" s="4" t="s">
        <v>103</v>
      </c>
      <c r="D4" s="4" t="s">
        <v>80</v>
      </c>
      <c r="E4" s="4" t="s">
        <v>102</v>
      </c>
      <c r="F4" s="4" t="s">
        <v>81</v>
      </c>
      <c r="G4" s="4" t="s">
        <v>16</v>
      </c>
      <c r="H4" s="4" t="s">
        <v>10</v>
      </c>
    </row>
    <row r="5" spans="1:8" s="2" customFormat="1" ht="12.75" customHeight="1" thickBot="1">
      <c r="A5" s="148">
        <v>633</v>
      </c>
      <c r="B5" s="85"/>
      <c r="C5" s="86"/>
      <c r="D5" s="87"/>
      <c r="E5" s="88"/>
      <c r="F5" s="88">
        <f>'PLAN RASHODA I IZDATAKA'!H8</f>
        <v>51000</v>
      </c>
      <c r="G5" s="89"/>
      <c r="H5" s="90"/>
    </row>
    <row r="6" spans="1:8" s="2" customFormat="1" ht="13.5" thickBot="1">
      <c r="A6" s="148">
        <v>641</v>
      </c>
      <c r="B6" s="91"/>
      <c r="C6" s="92"/>
      <c r="D6" s="92">
        <f>'PLAN RASHODA I IZDATAKA'!F8</f>
        <v>3000</v>
      </c>
      <c r="E6" s="92"/>
      <c r="F6" s="92"/>
      <c r="G6" s="93"/>
      <c r="H6" s="94"/>
    </row>
    <row r="7" spans="1:8" s="2" customFormat="1" ht="12.75">
      <c r="A7" s="148">
        <v>651</v>
      </c>
      <c r="B7" s="91"/>
      <c r="C7" s="92"/>
      <c r="D7" s="92"/>
      <c r="E7" s="92"/>
      <c r="F7" s="92"/>
      <c r="G7" s="93"/>
      <c r="H7" s="94"/>
    </row>
    <row r="8" spans="1:8" s="2" customFormat="1" ht="12.75">
      <c r="A8" s="149">
        <v>652</v>
      </c>
      <c r="B8" s="91"/>
      <c r="C8" s="92">
        <f>0.7*'PLAN RASHODA I IZDATAKA'!E8</f>
        <v>0</v>
      </c>
      <c r="D8" s="92"/>
      <c r="E8" s="92"/>
      <c r="F8" s="92"/>
      <c r="G8" s="93"/>
      <c r="H8" s="94"/>
    </row>
    <row r="9" spans="1:8" s="2" customFormat="1" ht="12.75">
      <c r="A9" s="149">
        <v>653</v>
      </c>
      <c r="B9" s="91"/>
      <c r="C9" s="92"/>
      <c r="D9" s="92"/>
      <c r="E9" s="92"/>
      <c r="F9" s="92"/>
      <c r="G9" s="93"/>
      <c r="H9" s="94"/>
    </row>
    <row r="10" spans="1:8" s="2" customFormat="1" ht="12.75">
      <c r="A10" s="149">
        <v>661</v>
      </c>
      <c r="B10" s="91"/>
      <c r="C10" s="92"/>
      <c r="D10" s="92"/>
      <c r="E10" s="92"/>
      <c r="F10" s="92"/>
      <c r="G10" s="93"/>
      <c r="H10" s="94"/>
    </row>
    <row r="11" spans="1:8" s="2" customFormat="1" ht="12.75">
      <c r="A11" s="149">
        <v>663</v>
      </c>
      <c r="B11" s="91"/>
      <c r="C11" s="92"/>
      <c r="D11" s="92"/>
      <c r="E11" s="92"/>
      <c r="F11" s="92"/>
      <c r="G11" s="93"/>
      <c r="H11" s="94"/>
    </row>
    <row r="12" spans="1:8" s="2" customFormat="1" ht="12.75">
      <c r="A12" s="149">
        <v>671</v>
      </c>
      <c r="B12" s="91">
        <f>'PLAN RASHODA I IZDATAKA'!D7-'OPĆI DIO'!F17</f>
        <v>360443</v>
      </c>
      <c r="C12" s="92"/>
      <c r="D12" s="92"/>
      <c r="E12" s="92"/>
      <c r="F12" s="92"/>
      <c r="G12" s="93"/>
      <c r="H12" s="94"/>
    </row>
    <row r="13" spans="1:8" s="2" customFormat="1" ht="12.75">
      <c r="A13" s="149">
        <v>681</v>
      </c>
      <c r="B13" s="102"/>
      <c r="C13" s="103">
        <f>0.3*'PLAN RASHODA I IZDATAKA'!E8</f>
        <v>0</v>
      </c>
      <c r="D13" s="103"/>
      <c r="E13" s="103"/>
      <c r="F13" s="103"/>
      <c r="G13" s="104"/>
      <c r="H13" s="105"/>
    </row>
    <row r="14" spans="1:8" s="2" customFormat="1" ht="12.75">
      <c r="A14" s="149">
        <v>638</v>
      </c>
      <c r="B14" s="102"/>
      <c r="C14" s="103"/>
      <c r="D14" s="103"/>
      <c r="E14" s="103">
        <f>'PLAN RASHODA I IZDATAKA'!G7</f>
        <v>194600</v>
      </c>
      <c r="F14" s="103"/>
      <c r="G14" s="104"/>
      <c r="H14" s="105"/>
    </row>
    <row r="15" spans="1:8" s="2" customFormat="1" ht="13.5" thickBot="1">
      <c r="A15" s="95"/>
      <c r="B15" s="96"/>
      <c r="C15" s="97"/>
      <c r="D15" s="97"/>
      <c r="E15" s="97"/>
      <c r="F15" s="97"/>
      <c r="G15" s="98"/>
      <c r="H15" s="99"/>
    </row>
    <row r="16" spans="1:8" s="2" customFormat="1" ht="30" customHeight="1" thickBot="1">
      <c r="A16" s="11" t="s">
        <v>12</v>
      </c>
      <c r="B16" s="100">
        <f aca="true" t="shared" si="0" ref="B16:G16">SUM(B5:B14)</f>
        <v>360443</v>
      </c>
      <c r="C16" s="100">
        <f t="shared" si="0"/>
        <v>0</v>
      </c>
      <c r="D16" s="100">
        <f t="shared" si="0"/>
        <v>3000</v>
      </c>
      <c r="E16" s="100">
        <f t="shared" si="0"/>
        <v>194600</v>
      </c>
      <c r="F16" s="100">
        <f t="shared" si="0"/>
        <v>51000</v>
      </c>
      <c r="G16" s="100">
        <f t="shared" si="0"/>
        <v>0</v>
      </c>
      <c r="H16" s="101">
        <v>0</v>
      </c>
    </row>
    <row r="17" spans="1:8" s="2" customFormat="1" ht="28.5" customHeight="1" thickBot="1">
      <c r="A17" s="11" t="s">
        <v>37</v>
      </c>
      <c r="B17" s="177">
        <f>SUM(B16:H16)</f>
        <v>609043</v>
      </c>
      <c r="C17" s="178"/>
      <c r="D17" s="178"/>
      <c r="E17" s="178"/>
      <c r="F17" s="178"/>
      <c r="G17" s="178"/>
      <c r="H17" s="17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80" t="s">
        <v>40</v>
      </c>
      <c r="C19" s="181"/>
      <c r="D19" s="181"/>
      <c r="E19" s="181"/>
      <c r="F19" s="181"/>
      <c r="G19" s="181"/>
      <c r="H19" s="182"/>
    </row>
    <row r="20" spans="1:8" ht="77.25" thickBot="1">
      <c r="A20" s="68" t="s">
        <v>39</v>
      </c>
      <c r="B20" s="4" t="s">
        <v>79</v>
      </c>
      <c r="C20" s="4" t="s">
        <v>103</v>
      </c>
      <c r="D20" s="4" t="s">
        <v>80</v>
      </c>
      <c r="E20" s="4" t="s">
        <v>82</v>
      </c>
      <c r="F20" s="4" t="s">
        <v>81</v>
      </c>
      <c r="G20" s="4" t="s">
        <v>16</v>
      </c>
      <c r="H20" s="4" t="s">
        <v>10</v>
      </c>
    </row>
    <row r="21" spans="1:8" ht="12.75">
      <c r="A21" s="148">
        <v>63</v>
      </c>
      <c r="B21" s="85"/>
      <c r="C21" s="86"/>
      <c r="D21" s="87"/>
      <c r="E21" s="88"/>
      <c r="F21" s="88">
        <f>'PLAN RASHODA I IZDATAKA'!H94</f>
        <v>55000</v>
      </c>
      <c r="G21" s="89"/>
      <c r="H21" s="90"/>
    </row>
    <row r="22" spans="1:8" ht="12.75">
      <c r="A22" s="149">
        <v>64</v>
      </c>
      <c r="B22" s="91"/>
      <c r="C22" s="92"/>
      <c r="D22" s="92">
        <f>'PLAN RASHODA I IZDATAKA'!F94</f>
        <v>0</v>
      </c>
      <c r="E22" s="92"/>
      <c r="F22" s="92"/>
      <c r="G22" s="93"/>
      <c r="H22" s="94"/>
    </row>
    <row r="23" spans="1:8" ht="12.75">
      <c r="A23" s="149">
        <v>65</v>
      </c>
      <c r="B23" s="91"/>
      <c r="C23" s="92">
        <f>0.8*'PLAN RASHODA I IZDATAKA'!E94</f>
        <v>2000</v>
      </c>
      <c r="D23" s="92"/>
      <c r="E23" s="92"/>
      <c r="F23" s="92"/>
      <c r="G23" s="93"/>
      <c r="H23" s="94"/>
    </row>
    <row r="24" spans="1:8" ht="12.75">
      <c r="A24" s="149">
        <v>66</v>
      </c>
      <c r="B24" s="91"/>
      <c r="C24" s="92"/>
      <c r="D24" s="92"/>
      <c r="E24" s="92"/>
      <c r="F24" s="92"/>
      <c r="G24" s="93"/>
      <c r="H24" s="94"/>
    </row>
    <row r="25" spans="1:8" ht="12.75">
      <c r="A25" s="149">
        <v>67</v>
      </c>
      <c r="B25" s="91">
        <f>'PLAN RASHODA I IZDATAKA'!D94</f>
        <v>334907.25</v>
      </c>
      <c r="C25" s="92"/>
      <c r="D25" s="92"/>
      <c r="E25" s="92"/>
      <c r="F25" s="92"/>
      <c r="G25" s="93"/>
      <c r="H25" s="94"/>
    </row>
    <row r="26" spans="1:8" ht="12.75">
      <c r="A26" s="149">
        <v>68</v>
      </c>
      <c r="B26" s="91"/>
      <c r="C26" s="92">
        <f>0.2*'PLAN RASHODA I IZDATAKA'!E94</f>
        <v>500</v>
      </c>
      <c r="D26" s="92"/>
      <c r="E26" s="92"/>
      <c r="F26" s="92"/>
      <c r="G26" s="93"/>
      <c r="H26" s="94"/>
    </row>
    <row r="27" spans="1:8" ht="12.75">
      <c r="A27" s="149">
        <v>92</v>
      </c>
      <c r="B27" s="91"/>
      <c r="C27" s="92"/>
      <c r="D27" s="92"/>
      <c r="E27" s="92"/>
      <c r="F27" s="92"/>
      <c r="G27" s="93"/>
      <c r="H27" s="94"/>
    </row>
    <row r="28" spans="1:8" ht="13.5" thickBot="1">
      <c r="A28" s="95"/>
      <c r="B28" s="96"/>
      <c r="C28" s="97"/>
      <c r="D28" s="97"/>
      <c r="E28" s="97"/>
      <c r="F28" s="97"/>
      <c r="G28" s="98"/>
      <c r="H28" s="99"/>
    </row>
    <row r="29" spans="1:8" s="2" customFormat="1" ht="30" customHeight="1" thickBot="1">
      <c r="A29" s="11" t="s">
        <v>12</v>
      </c>
      <c r="B29" s="100">
        <f>SUM(B21:B27)</f>
        <v>334907.25</v>
      </c>
      <c r="C29" s="100">
        <f aca="true" t="shared" si="1" ref="C29:H29">SUM(C21:C27)</f>
        <v>2500</v>
      </c>
      <c r="D29" s="100">
        <f t="shared" si="1"/>
        <v>0</v>
      </c>
      <c r="E29" s="100">
        <f t="shared" si="1"/>
        <v>0</v>
      </c>
      <c r="F29" s="100">
        <f t="shared" si="1"/>
        <v>55000</v>
      </c>
      <c r="G29" s="100">
        <f t="shared" si="1"/>
        <v>0</v>
      </c>
      <c r="H29" s="100">
        <f t="shared" si="1"/>
        <v>0</v>
      </c>
    </row>
    <row r="30" spans="1:8" s="2" customFormat="1" ht="28.5" customHeight="1" thickBot="1">
      <c r="A30" s="11" t="s">
        <v>41</v>
      </c>
      <c r="B30" s="177">
        <f>SUM(B29:H29)</f>
        <v>392407.25</v>
      </c>
      <c r="C30" s="178"/>
      <c r="D30" s="178"/>
      <c r="E30" s="178"/>
      <c r="F30" s="178"/>
      <c r="G30" s="178"/>
      <c r="H30" s="17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80" t="s">
        <v>87</v>
      </c>
      <c r="C32" s="181"/>
      <c r="D32" s="181"/>
      <c r="E32" s="181"/>
      <c r="F32" s="181"/>
      <c r="G32" s="181"/>
      <c r="H32" s="182"/>
    </row>
    <row r="33" spans="1:8" ht="77.25" thickBot="1">
      <c r="A33" s="68" t="s">
        <v>39</v>
      </c>
      <c r="B33" s="4" t="s">
        <v>79</v>
      </c>
      <c r="C33" s="4" t="s">
        <v>103</v>
      </c>
      <c r="D33" s="4" t="s">
        <v>80</v>
      </c>
      <c r="E33" s="4" t="s">
        <v>82</v>
      </c>
      <c r="F33" s="4" t="s">
        <v>81</v>
      </c>
      <c r="G33" s="4" t="s">
        <v>16</v>
      </c>
      <c r="H33" s="4" t="s">
        <v>10</v>
      </c>
    </row>
    <row r="34" spans="1:8" ht="12.75">
      <c r="A34" s="148">
        <v>63</v>
      </c>
      <c r="B34" s="85"/>
      <c r="C34" s="86"/>
      <c r="D34" s="87"/>
      <c r="E34" s="88"/>
      <c r="F34" s="88">
        <f>'PLAN RASHODA I IZDATAKA'!H108</f>
        <v>55000</v>
      </c>
      <c r="G34" s="89"/>
      <c r="H34" s="90"/>
    </row>
    <row r="35" spans="1:8" ht="12.75">
      <c r="A35" s="149">
        <v>64</v>
      </c>
      <c r="B35" s="91"/>
      <c r="C35" s="92"/>
      <c r="D35" s="92">
        <f>'PLAN RASHODA I IZDATAKA'!F108</f>
        <v>0</v>
      </c>
      <c r="E35" s="92"/>
      <c r="F35" s="92"/>
      <c r="G35" s="93"/>
      <c r="H35" s="94"/>
    </row>
    <row r="36" spans="1:8" ht="12.75">
      <c r="A36" s="149">
        <v>65</v>
      </c>
      <c r="B36" s="91"/>
      <c r="C36" s="92">
        <f>0.8*'PLAN RASHODA I IZDATAKA'!E108</f>
        <v>2400</v>
      </c>
      <c r="D36" s="92"/>
      <c r="E36" s="92"/>
      <c r="F36" s="92"/>
      <c r="G36" s="93"/>
      <c r="H36" s="94"/>
    </row>
    <row r="37" spans="1:8" ht="12.75">
      <c r="A37" s="149">
        <v>66</v>
      </c>
      <c r="B37" s="91"/>
      <c r="C37" s="92"/>
      <c r="D37" s="92"/>
      <c r="E37" s="92"/>
      <c r="F37" s="92"/>
      <c r="G37" s="93"/>
      <c r="H37" s="94"/>
    </row>
    <row r="38" spans="1:8" ht="12.75">
      <c r="A38" s="149">
        <v>67</v>
      </c>
      <c r="B38" s="91">
        <f>'PLAN RASHODA I IZDATAKA'!D108</f>
        <v>336368.28625</v>
      </c>
      <c r="C38" s="92"/>
      <c r="D38" s="92"/>
      <c r="E38" s="92"/>
      <c r="F38" s="92"/>
      <c r="G38" s="93"/>
      <c r="H38" s="94"/>
    </row>
    <row r="39" spans="1:8" ht="13.5" customHeight="1">
      <c r="A39" s="149">
        <v>68</v>
      </c>
      <c r="B39" s="91"/>
      <c r="C39" s="92">
        <f>0.2*'PLAN RASHODA I IZDATAKA'!E108</f>
        <v>600</v>
      </c>
      <c r="D39" s="92"/>
      <c r="E39" s="92"/>
      <c r="F39" s="92"/>
      <c r="G39" s="93"/>
      <c r="H39" s="94"/>
    </row>
    <row r="40" spans="1:8" ht="13.5" customHeight="1">
      <c r="A40" s="149">
        <v>92</v>
      </c>
      <c r="B40" s="91"/>
      <c r="C40" s="92"/>
      <c r="D40" s="92"/>
      <c r="E40" s="92"/>
      <c r="F40" s="92"/>
      <c r="G40" s="93"/>
      <c r="H40" s="94"/>
    </row>
    <row r="41" spans="1:8" ht="13.5" customHeight="1" thickBot="1">
      <c r="A41" s="95"/>
      <c r="B41" s="96"/>
      <c r="C41" s="97"/>
      <c r="D41" s="97"/>
      <c r="E41" s="97"/>
      <c r="F41" s="97"/>
      <c r="G41" s="98"/>
      <c r="H41" s="99"/>
    </row>
    <row r="42" spans="1:8" s="2" customFormat="1" ht="30" customHeight="1" thickBot="1">
      <c r="A42" s="11" t="s">
        <v>12</v>
      </c>
      <c r="B42" s="100">
        <f>SUM(B34:B40)</f>
        <v>336368.28625</v>
      </c>
      <c r="C42" s="100">
        <f aca="true" t="shared" si="2" ref="C42:H42">SUM(C34:C40)</f>
        <v>3000</v>
      </c>
      <c r="D42" s="100">
        <f t="shared" si="2"/>
        <v>0</v>
      </c>
      <c r="E42" s="100">
        <f t="shared" si="2"/>
        <v>0</v>
      </c>
      <c r="F42" s="100">
        <f t="shared" si="2"/>
        <v>55000</v>
      </c>
      <c r="G42" s="100">
        <f t="shared" si="2"/>
        <v>0</v>
      </c>
      <c r="H42" s="100">
        <f t="shared" si="2"/>
        <v>0</v>
      </c>
    </row>
    <row r="43" spans="1:8" s="2" customFormat="1" ht="28.5" customHeight="1" thickBot="1">
      <c r="A43" s="11" t="s">
        <v>104</v>
      </c>
      <c r="B43" s="177">
        <f>SUM(B42:H42)</f>
        <v>394368.28625</v>
      </c>
      <c r="C43" s="178"/>
      <c r="D43" s="178"/>
      <c r="E43" s="178"/>
      <c r="F43" s="178"/>
      <c r="G43" s="178"/>
      <c r="H43" s="17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83"/>
      <c r="B155" s="184"/>
      <c r="C155" s="184"/>
      <c r="D155" s="184"/>
      <c r="E155" s="18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2"/>
  <sheetViews>
    <sheetView tabSelected="1" workbookViewId="0" topLeftCell="A1">
      <selection activeCell="B119" sqref="B119"/>
    </sheetView>
  </sheetViews>
  <sheetFormatPr defaultColWidth="9.140625" defaultRowHeight="12.75"/>
  <cols>
    <col min="1" max="1" width="12.57421875" style="63" customWidth="1"/>
    <col min="2" max="2" width="34.28125" style="64" customWidth="1"/>
    <col min="3" max="3" width="20.28125" style="3" customWidth="1"/>
    <col min="4" max="4" width="16.00390625" style="3" customWidth="1"/>
    <col min="5" max="10" width="13.7109375" style="3" customWidth="1"/>
    <col min="11" max="11" width="13.7109375" style="3" hidden="1" customWidth="1"/>
    <col min="12" max="16384" width="9.140625" style="1" customWidth="1"/>
  </cols>
  <sheetData>
    <row r="1" spans="1:11" ht="18" customHeight="1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5" customFormat="1" ht="89.25">
      <c r="A3" s="4" t="s">
        <v>14</v>
      </c>
      <c r="B3" s="83" t="s">
        <v>15</v>
      </c>
      <c r="C3" s="4" t="s">
        <v>38</v>
      </c>
      <c r="D3" s="4" t="s">
        <v>79</v>
      </c>
      <c r="E3" s="4" t="s">
        <v>103</v>
      </c>
      <c r="F3" s="4" t="s">
        <v>80</v>
      </c>
      <c r="G3" s="4" t="s">
        <v>102</v>
      </c>
      <c r="H3" s="4" t="s">
        <v>81</v>
      </c>
      <c r="I3" s="4" t="s">
        <v>16</v>
      </c>
      <c r="J3" s="4" t="s">
        <v>10</v>
      </c>
      <c r="K3" s="4" t="s">
        <v>11</v>
      </c>
    </row>
    <row r="4" spans="1:11" ht="12.75">
      <c r="A4" s="145" t="s">
        <v>43</v>
      </c>
      <c r="B4" s="146" t="s">
        <v>44</v>
      </c>
      <c r="C4" s="147">
        <f>SUM(D4:J4)</f>
        <v>589600</v>
      </c>
      <c r="D4" s="147">
        <f>D7</f>
        <v>341000</v>
      </c>
      <c r="E4" s="147">
        <f aca="true" t="shared" si="0" ref="E4:J4">E7</f>
        <v>0</v>
      </c>
      <c r="F4" s="147">
        <f t="shared" si="0"/>
        <v>3000</v>
      </c>
      <c r="G4" s="147">
        <f t="shared" si="0"/>
        <v>194600</v>
      </c>
      <c r="H4" s="147">
        <f t="shared" si="0"/>
        <v>51000</v>
      </c>
      <c r="I4" s="147">
        <f>I7</f>
        <v>0</v>
      </c>
      <c r="J4" s="147">
        <f t="shared" si="0"/>
        <v>0</v>
      </c>
      <c r="K4" s="147">
        <v>0</v>
      </c>
    </row>
    <row r="5" spans="1:11" s="5" customFormat="1" ht="38.25">
      <c r="A5" s="46"/>
      <c r="B5" s="123" t="s">
        <v>93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4" ht="12.75" customHeight="1">
      <c r="A6" s="62"/>
      <c r="B6" s="8"/>
      <c r="C6" s="125"/>
      <c r="D6" s="125"/>
      <c r="E6" s="125"/>
      <c r="F6" s="125"/>
      <c r="G6" s="125"/>
      <c r="H6" s="125"/>
      <c r="I6" s="125"/>
      <c r="J6" s="125"/>
      <c r="K6" s="125"/>
      <c r="N6" s="125"/>
    </row>
    <row r="7" spans="1:11" s="5" customFormat="1" ht="12.75">
      <c r="A7" s="134">
        <v>1202</v>
      </c>
      <c r="B7" s="135" t="s">
        <v>45</v>
      </c>
      <c r="C7" s="136">
        <f aca="true" t="shared" si="1" ref="C7:J7">C8+C55</f>
        <v>589600</v>
      </c>
      <c r="D7" s="136">
        <f t="shared" si="1"/>
        <v>341000</v>
      </c>
      <c r="E7" s="136">
        <f t="shared" si="1"/>
        <v>0</v>
      </c>
      <c r="F7" s="136">
        <f t="shared" si="1"/>
        <v>3000</v>
      </c>
      <c r="G7" s="136">
        <f t="shared" si="1"/>
        <v>194600</v>
      </c>
      <c r="H7" s="136">
        <f t="shared" si="1"/>
        <v>51000</v>
      </c>
      <c r="I7" s="136">
        <f t="shared" si="1"/>
        <v>0</v>
      </c>
      <c r="J7" s="136">
        <f t="shared" si="1"/>
        <v>0</v>
      </c>
      <c r="K7" s="136">
        <f>K8</f>
        <v>0</v>
      </c>
    </row>
    <row r="8" spans="1:11" s="5" customFormat="1" ht="34.5" customHeight="1">
      <c r="A8" s="122"/>
      <c r="B8" s="137" t="s">
        <v>100</v>
      </c>
      <c r="C8" s="138">
        <f>C9+C43</f>
        <v>395000</v>
      </c>
      <c r="D8" s="138">
        <f aca="true" t="shared" si="2" ref="D8:J8">D9+D43</f>
        <v>341000</v>
      </c>
      <c r="E8" s="138">
        <f t="shared" si="2"/>
        <v>0</v>
      </c>
      <c r="F8" s="138">
        <f t="shared" si="2"/>
        <v>3000</v>
      </c>
      <c r="G8" s="138">
        <f t="shared" si="2"/>
        <v>0</v>
      </c>
      <c r="H8" s="138">
        <f t="shared" si="2"/>
        <v>51000</v>
      </c>
      <c r="I8" s="138">
        <f t="shared" si="2"/>
        <v>0</v>
      </c>
      <c r="J8" s="138">
        <f t="shared" si="2"/>
        <v>0</v>
      </c>
      <c r="K8" s="138">
        <f>K9+K43</f>
        <v>0</v>
      </c>
    </row>
    <row r="9" spans="1:11" s="5" customFormat="1" ht="12.75">
      <c r="A9" s="139">
        <v>3</v>
      </c>
      <c r="B9" s="140" t="s">
        <v>46</v>
      </c>
      <c r="C9" s="141">
        <f aca="true" t="shared" si="3" ref="C9:K9">C10+C17+C40</f>
        <v>287000</v>
      </c>
      <c r="D9" s="141">
        <f t="shared" si="3"/>
        <v>284000</v>
      </c>
      <c r="E9" s="141">
        <f>E10+E17+E40</f>
        <v>0</v>
      </c>
      <c r="F9" s="141">
        <f>F10+F17+F40</f>
        <v>3000</v>
      </c>
      <c r="G9" s="141">
        <f t="shared" si="3"/>
        <v>0</v>
      </c>
      <c r="H9" s="141">
        <f t="shared" si="3"/>
        <v>0</v>
      </c>
      <c r="I9" s="141">
        <f t="shared" si="3"/>
        <v>0</v>
      </c>
      <c r="J9" s="141">
        <f t="shared" si="3"/>
        <v>0</v>
      </c>
      <c r="K9" s="141">
        <f t="shared" si="3"/>
        <v>0</v>
      </c>
    </row>
    <row r="10" spans="1:11" s="5" customFormat="1" ht="12.75">
      <c r="A10" s="62">
        <v>31</v>
      </c>
      <c r="B10" s="124" t="s">
        <v>17</v>
      </c>
      <c r="C10" s="126">
        <f>C11+C13+C15</f>
        <v>158000</v>
      </c>
      <c r="D10" s="126">
        <f aca="true" t="shared" si="4" ref="D10:K10">D11+D13+D15</f>
        <v>158000</v>
      </c>
      <c r="E10" s="126">
        <f t="shared" si="4"/>
        <v>0</v>
      </c>
      <c r="F10" s="126">
        <f t="shared" si="4"/>
        <v>0</v>
      </c>
      <c r="G10" s="126">
        <f t="shared" si="4"/>
        <v>0</v>
      </c>
      <c r="H10" s="126">
        <f t="shared" si="4"/>
        <v>0</v>
      </c>
      <c r="I10" s="126">
        <f t="shared" si="4"/>
        <v>0</v>
      </c>
      <c r="J10" s="126">
        <f t="shared" si="4"/>
        <v>0</v>
      </c>
      <c r="K10" s="126">
        <f t="shared" si="4"/>
        <v>0</v>
      </c>
    </row>
    <row r="11" spans="1:11" ht="12.75">
      <c r="A11" s="61">
        <v>311</v>
      </c>
      <c r="B11" s="8" t="s">
        <v>18</v>
      </c>
      <c r="C11" s="125">
        <f>SUM(C12)</f>
        <v>130000</v>
      </c>
      <c r="D11" s="125">
        <f aca="true" t="shared" si="5" ref="D11:K11">SUM(D12)</f>
        <v>130000</v>
      </c>
      <c r="E11" s="125">
        <f t="shared" si="5"/>
        <v>0</v>
      </c>
      <c r="F11" s="125">
        <f t="shared" si="5"/>
        <v>0</v>
      </c>
      <c r="G11" s="125">
        <f t="shared" si="5"/>
        <v>0</v>
      </c>
      <c r="H11" s="125">
        <f t="shared" si="5"/>
        <v>0</v>
      </c>
      <c r="I11" s="125">
        <f t="shared" si="5"/>
        <v>0</v>
      </c>
      <c r="J11" s="125">
        <f t="shared" si="5"/>
        <v>0</v>
      </c>
      <c r="K11" s="125">
        <f t="shared" si="5"/>
        <v>0</v>
      </c>
    </row>
    <row r="12" spans="1:11" ht="12.75">
      <c r="A12" s="130" t="s">
        <v>47</v>
      </c>
      <c r="B12" s="130" t="s">
        <v>48</v>
      </c>
      <c r="C12" s="131">
        <f>SUM(D12:K12)</f>
        <v>130000</v>
      </c>
      <c r="D12" s="131">
        <v>130000</v>
      </c>
      <c r="E12" s="131">
        <v>0</v>
      </c>
      <c r="F12" s="131"/>
      <c r="G12" s="131"/>
      <c r="H12" s="131"/>
      <c r="I12" s="131"/>
      <c r="J12" s="131"/>
      <c r="K12" s="131"/>
    </row>
    <row r="13" spans="1:11" ht="12.75">
      <c r="A13" s="61">
        <v>312</v>
      </c>
      <c r="B13" s="8" t="s">
        <v>19</v>
      </c>
      <c r="C13" s="125">
        <f aca="true" t="shared" si="6" ref="C13:K13">SUM(C14)</f>
        <v>6000</v>
      </c>
      <c r="D13" s="125">
        <f t="shared" si="6"/>
        <v>6000</v>
      </c>
      <c r="E13" s="125">
        <f t="shared" si="6"/>
        <v>0</v>
      </c>
      <c r="F13" s="125">
        <f t="shared" si="6"/>
        <v>0</v>
      </c>
      <c r="G13" s="125">
        <f t="shared" si="6"/>
        <v>0</v>
      </c>
      <c r="H13" s="125">
        <f t="shared" si="6"/>
        <v>0</v>
      </c>
      <c r="I13" s="125">
        <f t="shared" si="6"/>
        <v>0</v>
      </c>
      <c r="J13" s="125">
        <f t="shared" si="6"/>
        <v>0</v>
      </c>
      <c r="K13" s="125">
        <f t="shared" si="6"/>
        <v>0</v>
      </c>
    </row>
    <row r="14" spans="1:11" s="5" customFormat="1" ht="12.75">
      <c r="A14" s="130">
        <v>3121</v>
      </c>
      <c r="B14" s="130" t="s">
        <v>19</v>
      </c>
      <c r="C14" s="131">
        <f>SUM(D14:K14)</f>
        <v>6000</v>
      </c>
      <c r="D14" s="131">
        <v>6000</v>
      </c>
      <c r="E14" s="131">
        <v>0</v>
      </c>
      <c r="F14" s="131"/>
      <c r="G14" s="131">
        <v>0</v>
      </c>
      <c r="H14" s="131"/>
      <c r="I14" s="131"/>
      <c r="J14" s="131"/>
      <c r="K14" s="131"/>
    </row>
    <row r="15" spans="1:11" ht="12.75">
      <c r="A15" s="61">
        <v>313</v>
      </c>
      <c r="B15" s="8" t="s">
        <v>20</v>
      </c>
      <c r="C15" s="125">
        <f>SUM(C16)</f>
        <v>22000</v>
      </c>
      <c r="D15" s="125">
        <f aca="true" t="shared" si="7" ref="D15:K15">SUM(D16)</f>
        <v>22000</v>
      </c>
      <c r="E15" s="125">
        <f t="shared" si="7"/>
        <v>0</v>
      </c>
      <c r="F15" s="125">
        <f t="shared" si="7"/>
        <v>0</v>
      </c>
      <c r="G15" s="125">
        <f t="shared" si="7"/>
        <v>0</v>
      </c>
      <c r="H15" s="125">
        <f t="shared" si="7"/>
        <v>0</v>
      </c>
      <c r="I15" s="125">
        <f t="shared" si="7"/>
        <v>0</v>
      </c>
      <c r="J15" s="125">
        <f t="shared" si="7"/>
        <v>0</v>
      </c>
      <c r="K15" s="125">
        <f t="shared" si="7"/>
        <v>0</v>
      </c>
    </row>
    <row r="16" spans="1:11" ht="12.75">
      <c r="A16" s="130" t="s">
        <v>49</v>
      </c>
      <c r="B16" s="130" t="s">
        <v>50</v>
      </c>
      <c r="C16" s="131">
        <f>SUM(D16:K16)</f>
        <v>22000</v>
      </c>
      <c r="D16" s="131">
        <v>22000</v>
      </c>
      <c r="E16" s="131">
        <v>0</v>
      </c>
      <c r="F16" s="131"/>
      <c r="G16" s="131"/>
      <c r="H16" s="131"/>
      <c r="I16" s="131"/>
      <c r="J16" s="131"/>
      <c r="K16" s="131"/>
    </row>
    <row r="17" spans="1:11" ht="12.75">
      <c r="A17" s="62">
        <v>32</v>
      </c>
      <c r="B17" s="124" t="s">
        <v>21</v>
      </c>
      <c r="C17" s="126">
        <f>C18+C22+C28+C38+C36</f>
        <v>127000</v>
      </c>
      <c r="D17" s="126">
        <f aca="true" t="shared" si="8" ref="D17:J17">D18+D22+D28+D38+D36</f>
        <v>126000</v>
      </c>
      <c r="E17" s="126">
        <f t="shared" si="8"/>
        <v>0</v>
      </c>
      <c r="F17" s="126">
        <f t="shared" si="8"/>
        <v>1000</v>
      </c>
      <c r="G17" s="126">
        <f t="shared" si="8"/>
        <v>0</v>
      </c>
      <c r="H17" s="126">
        <f t="shared" si="8"/>
        <v>0</v>
      </c>
      <c r="I17" s="126">
        <f t="shared" si="8"/>
        <v>0</v>
      </c>
      <c r="J17" s="126">
        <f t="shared" si="8"/>
        <v>0</v>
      </c>
      <c r="K17" s="126">
        <f>K18+K22+K28+K38</f>
        <v>0</v>
      </c>
    </row>
    <row r="18" spans="1:11" s="5" customFormat="1" ht="12.75">
      <c r="A18" s="61">
        <v>321</v>
      </c>
      <c r="B18" s="8" t="s">
        <v>22</v>
      </c>
      <c r="C18" s="125">
        <f>SUM(C19:C21)</f>
        <v>23000</v>
      </c>
      <c r="D18" s="125">
        <f aca="true" t="shared" si="9" ref="D18:K18">SUM(D19:D21)</f>
        <v>23000</v>
      </c>
      <c r="E18" s="125">
        <f t="shared" si="9"/>
        <v>0</v>
      </c>
      <c r="F18" s="125">
        <f t="shared" si="9"/>
        <v>0</v>
      </c>
      <c r="G18" s="125">
        <f t="shared" si="9"/>
        <v>0</v>
      </c>
      <c r="H18" s="125">
        <f t="shared" si="9"/>
        <v>0</v>
      </c>
      <c r="I18" s="125">
        <f t="shared" si="9"/>
        <v>0</v>
      </c>
      <c r="J18" s="125">
        <f t="shared" si="9"/>
        <v>0</v>
      </c>
      <c r="K18" s="125">
        <f t="shared" si="9"/>
        <v>0</v>
      </c>
    </row>
    <row r="19" spans="1:11" ht="12.75">
      <c r="A19" s="130" t="s">
        <v>51</v>
      </c>
      <c r="B19" s="130" t="s">
        <v>52</v>
      </c>
      <c r="C19" s="131">
        <f>SUM(D19:K19)</f>
        <v>10000</v>
      </c>
      <c r="D19" s="131">
        <v>10000</v>
      </c>
      <c r="E19" s="131"/>
      <c r="F19" s="131"/>
      <c r="G19" s="131">
        <v>0</v>
      </c>
      <c r="H19" s="131"/>
      <c r="I19" s="131"/>
      <c r="J19" s="131"/>
      <c r="K19" s="131"/>
    </row>
    <row r="20" spans="1:11" s="13" customFormat="1" ht="22.5">
      <c r="A20" s="151">
        <v>3212</v>
      </c>
      <c r="B20" s="150" t="s">
        <v>95</v>
      </c>
      <c r="C20" s="133">
        <f>SUM(D20:K20)</f>
        <v>8000</v>
      </c>
      <c r="D20" s="133">
        <v>8000</v>
      </c>
      <c r="E20" s="133"/>
      <c r="F20" s="133"/>
      <c r="G20" s="133"/>
      <c r="H20" s="133"/>
      <c r="I20" s="133"/>
      <c r="J20" s="133"/>
      <c r="K20" s="133"/>
    </row>
    <row r="21" spans="1:11" ht="12.75">
      <c r="A21" s="132">
        <v>3213</v>
      </c>
      <c r="B21" s="130" t="s">
        <v>53</v>
      </c>
      <c r="C21" s="131">
        <f>SUM(D21:K21)</f>
        <v>5000</v>
      </c>
      <c r="D21" s="131">
        <v>5000</v>
      </c>
      <c r="E21" s="131"/>
      <c r="F21" s="131"/>
      <c r="G21" s="131">
        <v>0</v>
      </c>
      <c r="H21" s="131"/>
      <c r="I21" s="131"/>
      <c r="J21" s="131"/>
      <c r="K21" s="131"/>
    </row>
    <row r="22" spans="1:11" ht="12.75">
      <c r="A22" s="61">
        <v>322</v>
      </c>
      <c r="B22" s="8" t="s">
        <v>23</v>
      </c>
      <c r="C22" s="125">
        <f>SUM(C23:C27)</f>
        <v>29000</v>
      </c>
      <c r="D22" s="125">
        <f aca="true" t="shared" si="10" ref="D22:K22">SUM(D23:D27)</f>
        <v>29000</v>
      </c>
      <c r="E22" s="125">
        <f t="shared" si="10"/>
        <v>0</v>
      </c>
      <c r="F22" s="125">
        <f t="shared" si="10"/>
        <v>0</v>
      </c>
      <c r="G22" s="125">
        <f t="shared" si="10"/>
        <v>0</v>
      </c>
      <c r="H22" s="125">
        <f t="shared" si="10"/>
        <v>0</v>
      </c>
      <c r="I22" s="125">
        <f t="shared" si="10"/>
        <v>0</v>
      </c>
      <c r="J22" s="125">
        <f t="shared" si="10"/>
        <v>0</v>
      </c>
      <c r="K22" s="125">
        <f t="shared" si="10"/>
        <v>0</v>
      </c>
    </row>
    <row r="23" spans="1:11" ht="12.75">
      <c r="A23" s="132">
        <v>3221</v>
      </c>
      <c r="B23" s="130" t="s">
        <v>54</v>
      </c>
      <c r="C23" s="131">
        <f>SUM(D23:K23)</f>
        <v>8000</v>
      </c>
      <c r="D23" s="133">
        <v>8000</v>
      </c>
      <c r="E23" s="133"/>
      <c r="F23" s="133"/>
      <c r="G23" s="133"/>
      <c r="H23" s="133"/>
      <c r="I23" s="133"/>
      <c r="J23" s="133"/>
      <c r="K23" s="133"/>
    </row>
    <row r="24" spans="1:11" ht="12.75">
      <c r="A24" s="132">
        <v>3222</v>
      </c>
      <c r="B24" s="130" t="s">
        <v>96</v>
      </c>
      <c r="C24" s="131">
        <f>SUM(D24:K24)</f>
        <v>5000</v>
      </c>
      <c r="D24" s="133">
        <v>5000</v>
      </c>
      <c r="E24" s="133"/>
      <c r="F24" s="133"/>
      <c r="G24" s="133"/>
      <c r="H24" s="133"/>
      <c r="I24" s="133"/>
      <c r="J24" s="133"/>
      <c r="K24" s="133"/>
    </row>
    <row r="25" spans="1:11" ht="12.75">
      <c r="A25" s="130" t="s">
        <v>55</v>
      </c>
      <c r="B25" s="130" t="s">
        <v>56</v>
      </c>
      <c r="C25" s="131">
        <f>SUM(D25:K25)</f>
        <v>10000</v>
      </c>
      <c r="D25" s="133">
        <v>10000</v>
      </c>
      <c r="E25" s="133"/>
      <c r="F25" s="133"/>
      <c r="G25" s="133"/>
      <c r="H25" s="129"/>
      <c r="I25" s="129"/>
      <c r="J25" s="129"/>
      <c r="K25" s="129"/>
    </row>
    <row r="26" spans="1:11" ht="12.75">
      <c r="A26" s="132">
        <v>3224</v>
      </c>
      <c r="B26" s="130" t="s">
        <v>97</v>
      </c>
      <c r="C26" s="131">
        <f>SUM(D26:K26)</f>
        <v>2000</v>
      </c>
      <c r="D26" s="133">
        <v>2000</v>
      </c>
      <c r="E26" s="133"/>
      <c r="F26" s="133"/>
      <c r="G26" s="133"/>
      <c r="H26" s="129"/>
      <c r="I26" s="129"/>
      <c r="J26" s="129"/>
      <c r="K26" s="129"/>
    </row>
    <row r="27" spans="1:11" s="5" customFormat="1" ht="12.75">
      <c r="A27" s="130" t="s">
        <v>57</v>
      </c>
      <c r="B27" s="130" t="s">
        <v>58</v>
      </c>
      <c r="C27" s="131">
        <f>SUM(D27:K27)</f>
        <v>4000</v>
      </c>
      <c r="D27" s="133">
        <v>4000</v>
      </c>
      <c r="E27" s="133"/>
      <c r="F27" s="133"/>
      <c r="G27" s="133"/>
      <c r="H27" s="129"/>
      <c r="I27" s="129"/>
      <c r="J27" s="129"/>
      <c r="K27" s="129"/>
    </row>
    <row r="28" spans="1:11" ht="12.75">
      <c r="A28" s="61">
        <v>323</v>
      </c>
      <c r="B28" s="8" t="s">
        <v>24</v>
      </c>
      <c r="C28" s="125">
        <f>SUM(C29:C35)</f>
        <v>74000</v>
      </c>
      <c r="D28" s="125">
        <f>SUM(D29:D35)</f>
        <v>74000</v>
      </c>
      <c r="E28" s="125">
        <f aca="true" t="shared" si="11" ref="E28:K28">SUM(E29:E35)</f>
        <v>0</v>
      </c>
      <c r="F28" s="125">
        <f t="shared" si="11"/>
        <v>0</v>
      </c>
      <c r="G28" s="125">
        <f t="shared" si="11"/>
        <v>0</v>
      </c>
      <c r="H28" s="125">
        <f t="shared" si="11"/>
        <v>0</v>
      </c>
      <c r="I28" s="125">
        <f t="shared" si="11"/>
        <v>0</v>
      </c>
      <c r="J28" s="125">
        <f t="shared" si="11"/>
        <v>0</v>
      </c>
      <c r="K28" s="125">
        <f t="shared" si="11"/>
        <v>0</v>
      </c>
    </row>
    <row r="29" spans="1:11" s="5" customFormat="1" ht="12.75">
      <c r="A29" s="130" t="s">
        <v>59</v>
      </c>
      <c r="B29" s="130" t="s">
        <v>60</v>
      </c>
      <c r="C29" s="131">
        <f aca="true" t="shared" si="12" ref="C29:C35">SUM(D29:K29)</f>
        <v>6000</v>
      </c>
      <c r="D29" s="131">
        <v>6000</v>
      </c>
      <c r="E29" s="131"/>
      <c r="F29" s="133"/>
      <c r="G29" s="133"/>
      <c r="H29" s="133"/>
      <c r="I29" s="133"/>
      <c r="J29" s="133"/>
      <c r="K29" s="133"/>
    </row>
    <row r="30" spans="1:11" ht="12.75">
      <c r="A30" s="130" t="s">
        <v>61</v>
      </c>
      <c r="B30" s="130" t="s">
        <v>62</v>
      </c>
      <c r="C30" s="131">
        <f t="shared" si="12"/>
        <v>5000</v>
      </c>
      <c r="D30" s="131">
        <v>5000</v>
      </c>
      <c r="E30" s="131"/>
      <c r="F30" s="133"/>
      <c r="G30" s="133"/>
      <c r="H30" s="133"/>
      <c r="I30" s="133"/>
      <c r="J30" s="133"/>
      <c r="K30" s="133"/>
    </row>
    <row r="31" spans="1:11" ht="12.75">
      <c r="A31" s="132">
        <v>3233</v>
      </c>
      <c r="B31" s="130" t="s">
        <v>63</v>
      </c>
      <c r="C31" s="131">
        <f t="shared" si="12"/>
        <v>8000</v>
      </c>
      <c r="D31" s="131">
        <v>8000</v>
      </c>
      <c r="E31" s="131"/>
      <c r="F31" s="133"/>
      <c r="G31" s="133"/>
      <c r="H31" s="133"/>
      <c r="I31" s="133"/>
      <c r="J31" s="133"/>
      <c r="K31" s="133"/>
    </row>
    <row r="32" spans="1:11" s="5" customFormat="1" ht="12.75" customHeight="1">
      <c r="A32" s="130" t="s">
        <v>64</v>
      </c>
      <c r="B32" s="130" t="s">
        <v>65</v>
      </c>
      <c r="C32" s="131">
        <f t="shared" si="12"/>
        <v>5000</v>
      </c>
      <c r="D32" s="131">
        <v>5000</v>
      </c>
      <c r="E32" s="131"/>
      <c r="F32" s="133"/>
      <c r="G32" s="133"/>
      <c r="H32" s="133"/>
      <c r="I32" s="133"/>
      <c r="J32" s="133"/>
      <c r="K32" s="133"/>
    </row>
    <row r="33" spans="1:11" s="5" customFormat="1" ht="12.75" customHeight="1">
      <c r="A33" s="132">
        <v>3236</v>
      </c>
      <c r="B33" s="130" t="s">
        <v>98</v>
      </c>
      <c r="C33" s="131">
        <f t="shared" si="12"/>
        <v>8000</v>
      </c>
      <c r="D33" s="131">
        <f>6000+2000</f>
        <v>8000</v>
      </c>
      <c r="E33" s="131"/>
      <c r="F33" s="133"/>
      <c r="G33" s="133"/>
      <c r="H33" s="133"/>
      <c r="I33" s="133"/>
      <c r="J33" s="133"/>
      <c r="K33" s="133"/>
    </row>
    <row r="34" spans="1:11" s="5" customFormat="1" ht="12.75" customHeight="1">
      <c r="A34" s="130" t="s">
        <v>66</v>
      </c>
      <c r="B34" s="130" t="s">
        <v>67</v>
      </c>
      <c r="C34" s="131">
        <f t="shared" si="12"/>
        <v>32000</v>
      </c>
      <c r="D34" s="131">
        <v>32000</v>
      </c>
      <c r="E34" s="131"/>
      <c r="F34" s="133"/>
      <c r="G34" s="133"/>
      <c r="H34" s="133"/>
      <c r="I34" s="133"/>
      <c r="J34" s="133"/>
      <c r="K34" s="133"/>
    </row>
    <row r="35" spans="1:11" s="5" customFormat="1" ht="12.75" customHeight="1">
      <c r="A35" s="132">
        <v>3239</v>
      </c>
      <c r="B35" s="130" t="s">
        <v>68</v>
      </c>
      <c r="C35" s="131">
        <f t="shared" si="12"/>
        <v>10000</v>
      </c>
      <c r="D35" s="131">
        <v>10000</v>
      </c>
      <c r="E35" s="131"/>
      <c r="F35" s="133"/>
      <c r="G35" s="133"/>
      <c r="H35" s="133"/>
      <c r="I35" s="133"/>
      <c r="J35" s="133"/>
      <c r="K35" s="133"/>
    </row>
    <row r="36" spans="1:11" s="5" customFormat="1" ht="12.75" customHeight="1">
      <c r="A36" s="61">
        <v>324</v>
      </c>
      <c r="B36" s="8" t="s">
        <v>99</v>
      </c>
      <c r="C36" s="125">
        <f>SUM(D36:K36)</f>
        <v>0</v>
      </c>
      <c r="D36" s="125">
        <v>0</v>
      </c>
      <c r="E36" s="125">
        <f aca="true" t="shared" si="13" ref="E36:J36">SUM(E37)</f>
        <v>0</v>
      </c>
      <c r="F36" s="125">
        <f t="shared" si="13"/>
        <v>0</v>
      </c>
      <c r="G36" s="125">
        <f t="shared" si="13"/>
        <v>0</v>
      </c>
      <c r="H36" s="125">
        <f t="shared" si="13"/>
        <v>0</v>
      </c>
      <c r="I36" s="125">
        <f t="shared" si="13"/>
        <v>0</v>
      </c>
      <c r="J36" s="125">
        <f t="shared" si="13"/>
        <v>0</v>
      </c>
      <c r="K36" s="133"/>
    </row>
    <row r="37" spans="1:11" s="5" customFormat="1" ht="12.75" customHeight="1">
      <c r="A37" s="132">
        <v>3241</v>
      </c>
      <c r="B37" s="130" t="s">
        <v>99</v>
      </c>
      <c r="C37" s="131">
        <v>0</v>
      </c>
      <c r="D37" s="133">
        <v>0</v>
      </c>
      <c r="E37" s="133"/>
      <c r="F37" s="133"/>
      <c r="G37" s="133"/>
      <c r="H37" s="133"/>
      <c r="I37" s="133"/>
      <c r="J37" s="133"/>
      <c r="K37" s="133"/>
    </row>
    <row r="38" spans="1:11" s="5" customFormat="1" ht="12.75" customHeight="1">
      <c r="A38" s="61">
        <v>329</v>
      </c>
      <c r="B38" s="8" t="s">
        <v>69</v>
      </c>
      <c r="C38" s="125">
        <f>SUM(D38:K38)</f>
        <v>1000</v>
      </c>
      <c r="D38" s="125">
        <f aca="true" t="shared" si="14" ref="D38:K38">SUM(D39:D39)</f>
        <v>0</v>
      </c>
      <c r="E38" s="125">
        <f t="shared" si="14"/>
        <v>0</v>
      </c>
      <c r="F38" s="125">
        <f t="shared" si="14"/>
        <v>1000</v>
      </c>
      <c r="G38" s="125">
        <f t="shared" si="14"/>
        <v>0</v>
      </c>
      <c r="H38" s="125">
        <f t="shared" si="14"/>
        <v>0</v>
      </c>
      <c r="I38" s="125">
        <f t="shared" si="14"/>
        <v>0</v>
      </c>
      <c r="J38" s="125">
        <f t="shared" si="14"/>
        <v>0</v>
      </c>
      <c r="K38" s="125">
        <f t="shared" si="14"/>
        <v>0</v>
      </c>
    </row>
    <row r="39" spans="1:11" s="5" customFormat="1" ht="12.75" customHeight="1">
      <c r="A39" s="130" t="s">
        <v>70</v>
      </c>
      <c r="B39" s="130" t="s">
        <v>71</v>
      </c>
      <c r="C39" s="131">
        <f>SUM(D39:K39)</f>
        <v>1000</v>
      </c>
      <c r="D39" s="133"/>
      <c r="E39" s="133"/>
      <c r="F39" s="133">
        <v>1000</v>
      </c>
      <c r="G39" s="133"/>
      <c r="H39" s="133"/>
      <c r="I39" s="133"/>
      <c r="J39" s="133"/>
      <c r="K39" s="133"/>
    </row>
    <row r="40" spans="1:11" s="5" customFormat="1" ht="12.75" customHeight="1">
      <c r="A40" s="62">
        <v>34</v>
      </c>
      <c r="B40" s="124" t="s">
        <v>25</v>
      </c>
      <c r="C40" s="126">
        <f>C41</f>
        <v>2000</v>
      </c>
      <c r="D40" s="126">
        <f aca="true" t="shared" si="15" ref="D40:K40">D41</f>
        <v>0</v>
      </c>
      <c r="E40" s="126">
        <f>E41</f>
        <v>0</v>
      </c>
      <c r="F40" s="126">
        <v>2000</v>
      </c>
      <c r="G40" s="126">
        <f t="shared" si="15"/>
        <v>0</v>
      </c>
      <c r="H40" s="126">
        <f t="shared" si="15"/>
        <v>0</v>
      </c>
      <c r="I40" s="126">
        <f t="shared" si="15"/>
        <v>0</v>
      </c>
      <c r="J40" s="126">
        <f t="shared" si="15"/>
        <v>0</v>
      </c>
      <c r="K40" s="126">
        <f t="shared" si="15"/>
        <v>0</v>
      </c>
    </row>
    <row r="41" spans="1:11" s="5" customFormat="1" ht="12.75" customHeight="1">
      <c r="A41" s="61">
        <v>343</v>
      </c>
      <c r="B41" s="8" t="s">
        <v>26</v>
      </c>
      <c r="C41" s="125">
        <f>SUM(C42)</f>
        <v>2000</v>
      </c>
      <c r="D41" s="125">
        <f aca="true" t="shared" si="16" ref="D41:K41">SUM(D42)</f>
        <v>0</v>
      </c>
      <c r="E41" s="125">
        <f>SUM(E42)</f>
        <v>0</v>
      </c>
      <c r="F41" s="125">
        <v>2000</v>
      </c>
      <c r="G41" s="125">
        <f t="shared" si="16"/>
        <v>0</v>
      </c>
      <c r="H41" s="125">
        <f t="shared" si="16"/>
        <v>0</v>
      </c>
      <c r="I41" s="125">
        <f t="shared" si="16"/>
        <v>0</v>
      </c>
      <c r="J41" s="125">
        <f t="shared" si="16"/>
        <v>0</v>
      </c>
      <c r="K41" s="125">
        <f t="shared" si="16"/>
        <v>0</v>
      </c>
    </row>
    <row r="42" spans="1:11" s="5" customFormat="1" ht="12.75" customHeight="1">
      <c r="A42" s="130" t="s">
        <v>72</v>
      </c>
      <c r="B42" s="130" t="s">
        <v>73</v>
      </c>
      <c r="C42" s="131">
        <f>SUM(D42:K42)</f>
        <v>2000</v>
      </c>
      <c r="D42" s="133"/>
      <c r="E42" s="133"/>
      <c r="F42" s="133">
        <v>2000</v>
      </c>
      <c r="G42" s="133"/>
      <c r="H42" s="125"/>
      <c r="I42" s="125"/>
      <c r="J42" s="125"/>
      <c r="K42" s="125"/>
    </row>
    <row r="43" spans="1:11" s="5" customFormat="1" ht="25.5">
      <c r="A43" s="142">
        <v>4</v>
      </c>
      <c r="B43" s="143" t="s">
        <v>27</v>
      </c>
      <c r="C43" s="144">
        <f aca="true" t="shared" si="17" ref="C43:J43">C44+C51</f>
        <v>108000</v>
      </c>
      <c r="D43" s="144">
        <f t="shared" si="17"/>
        <v>57000</v>
      </c>
      <c r="E43" s="144">
        <f t="shared" si="17"/>
        <v>0</v>
      </c>
      <c r="F43" s="144">
        <f t="shared" si="17"/>
        <v>0</v>
      </c>
      <c r="G43" s="144">
        <f t="shared" si="17"/>
        <v>0</v>
      </c>
      <c r="H43" s="144">
        <f t="shared" si="17"/>
        <v>51000</v>
      </c>
      <c r="I43" s="144">
        <f t="shared" si="17"/>
        <v>0</v>
      </c>
      <c r="J43" s="144">
        <f t="shared" si="17"/>
        <v>0</v>
      </c>
      <c r="K43" s="144">
        <f>K44</f>
        <v>0</v>
      </c>
    </row>
    <row r="44" spans="1:11" s="5" customFormat="1" ht="25.5">
      <c r="A44" s="46">
        <v>42</v>
      </c>
      <c r="B44" s="128" t="s">
        <v>28</v>
      </c>
      <c r="C44" s="127">
        <f aca="true" t="shared" si="18" ref="C44:K44">C45+C49</f>
        <v>108000</v>
      </c>
      <c r="D44" s="127">
        <f t="shared" si="18"/>
        <v>57000</v>
      </c>
      <c r="E44" s="127">
        <f t="shared" si="18"/>
        <v>0</v>
      </c>
      <c r="F44" s="127">
        <f t="shared" si="18"/>
        <v>0</v>
      </c>
      <c r="G44" s="127">
        <f t="shared" si="18"/>
        <v>0</v>
      </c>
      <c r="H44" s="127">
        <f t="shared" si="18"/>
        <v>51000</v>
      </c>
      <c r="I44" s="127">
        <f t="shared" si="18"/>
        <v>0</v>
      </c>
      <c r="J44" s="127">
        <f t="shared" si="18"/>
        <v>0</v>
      </c>
      <c r="K44" s="127">
        <f t="shared" si="18"/>
        <v>0</v>
      </c>
    </row>
    <row r="45" spans="1:11" s="5" customFormat="1" ht="12.75">
      <c r="A45" s="61">
        <v>422</v>
      </c>
      <c r="B45" s="8" t="s">
        <v>74</v>
      </c>
      <c r="C45" s="125">
        <f aca="true" t="shared" si="19" ref="C45:K45">SUM(C46:C48)</f>
        <v>38000</v>
      </c>
      <c r="D45" s="125">
        <f t="shared" si="19"/>
        <v>22000</v>
      </c>
      <c r="E45" s="125">
        <f t="shared" si="19"/>
        <v>0</v>
      </c>
      <c r="F45" s="125">
        <f t="shared" si="19"/>
        <v>0</v>
      </c>
      <c r="G45" s="125">
        <f t="shared" si="19"/>
        <v>0</v>
      </c>
      <c r="H45" s="125">
        <f t="shared" si="19"/>
        <v>16000</v>
      </c>
      <c r="I45" s="125">
        <f t="shared" si="19"/>
        <v>0</v>
      </c>
      <c r="J45" s="125">
        <f t="shared" si="19"/>
        <v>0</v>
      </c>
      <c r="K45" s="125">
        <f t="shared" si="19"/>
        <v>0</v>
      </c>
    </row>
    <row r="46" spans="1:11" s="5" customFormat="1" ht="12.75">
      <c r="A46" s="130">
        <v>4221</v>
      </c>
      <c r="B46" s="130" t="s">
        <v>83</v>
      </c>
      <c r="C46" s="131">
        <f>SUM(D46:K46)</f>
        <v>34000</v>
      </c>
      <c r="D46" s="131">
        <v>20000</v>
      </c>
      <c r="E46" s="131"/>
      <c r="F46" s="131"/>
      <c r="G46" s="131"/>
      <c r="H46" s="131">
        <v>14000</v>
      </c>
      <c r="I46" s="131"/>
      <c r="J46" s="131"/>
      <c r="K46" s="125"/>
    </row>
    <row r="47" spans="1:11" s="5" customFormat="1" ht="12.75">
      <c r="A47" s="130">
        <v>4222</v>
      </c>
      <c r="B47" s="130" t="s">
        <v>105</v>
      </c>
      <c r="C47" s="131">
        <v>2000</v>
      </c>
      <c r="D47" s="131"/>
      <c r="E47" s="131"/>
      <c r="F47" s="131"/>
      <c r="G47" s="131"/>
      <c r="H47" s="131">
        <v>2000</v>
      </c>
      <c r="I47" s="131"/>
      <c r="J47" s="131"/>
      <c r="K47" s="125"/>
    </row>
    <row r="48" spans="1:11" s="5" customFormat="1" ht="12.75">
      <c r="A48" s="130">
        <v>4223</v>
      </c>
      <c r="B48" s="130" t="s">
        <v>78</v>
      </c>
      <c r="C48" s="131">
        <f>SUM(D48:K48)</f>
        <v>2000</v>
      </c>
      <c r="D48" s="131">
        <v>2000</v>
      </c>
      <c r="E48" s="131"/>
      <c r="F48" s="131"/>
      <c r="G48" s="131"/>
      <c r="H48" s="131"/>
      <c r="I48" s="131"/>
      <c r="J48" s="131"/>
      <c r="K48" s="125"/>
    </row>
    <row r="49" spans="1:11" s="5" customFormat="1" ht="25.5">
      <c r="A49" s="44">
        <v>424</v>
      </c>
      <c r="B49" s="6" t="s">
        <v>75</v>
      </c>
      <c r="C49" s="129">
        <f>SUM(C50)</f>
        <v>70000</v>
      </c>
      <c r="D49" s="129">
        <f aca="true" t="shared" si="20" ref="D49:K49">SUM(D50)</f>
        <v>35000</v>
      </c>
      <c r="E49" s="129">
        <f t="shared" si="20"/>
        <v>0</v>
      </c>
      <c r="F49" s="129">
        <f t="shared" si="20"/>
        <v>0</v>
      </c>
      <c r="G49" s="129">
        <f t="shared" si="20"/>
        <v>0</v>
      </c>
      <c r="H49" s="129">
        <f t="shared" si="20"/>
        <v>35000</v>
      </c>
      <c r="I49" s="129">
        <f t="shared" si="20"/>
        <v>0</v>
      </c>
      <c r="J49" s="129">
        <f t="shared" si="20"/>
        <v>0</v>
      </c>
      <c r="K49" s="129">
        <f t="shared" si="20"/>
        <v>0</v>
      </c>
    </row>
    <row r="50" spans="1:11" ht="12.75">
      <c r="A50" s="130" t="s">
        <v>76</v>
      </c>
      <c r="B50" s="130" t="s">
        <v>77</v>
      </c>
      <c r="C50" s="131">
        <f>SUM(D50:K50)</f>
        <v>70000</v>
      </c>
      <c r="D50" s="131">
        <v>35000</v>
      </c>
      <c r="E50" s="131">
        <v>0</v>
      </c>
      <c r="F50" s="131"/>
      <c r="G50" s="131">
        <v>0</v>
      </c>
      <c r="H50" s="131">
        <v>35000</v>
      </c>
      <c r="I50" s="131"/>
      <c r="J50" s="131"/>
      <c r="K50" s="131"/>
    </row>
    <row r="51" spans="1:11" s="5" customFormat="1" ht="38.25">
      <c r="A51" s="46">
        <v>43</v>
      </c>
      <c r="B51" s="128" t="s">
        <v>90</v>
      </c>
      <c r="C51" s="127">
        <f aca="true" t="shared" si="21" ref="C51:J51">C52</f>
        <v>0</v>
      </c>
      <c r="D51" s="127">
        <f t="shared" si="21"/>
        <v>0</v>
      </c>
      <c r="E51" s="127">
        <f t="shared" si="21"/>
        <v>0</v>
      </c>
      <c r="F51" s="127">
        <f t="shared" si="21"/>
        <v>0</v>
      </c>
      <c r="G51" s="127">
        <f t="shared" si="21"/>
        <v>0</v>
      </c>
      <c r="H51" s="127">
        <f t="shared" si="21"/>
        <v>0</v>
      </c>
      <c r="I51" s="127">
        <f t="shared" si="21"/>
        <v>0</v>
      </c>
      <c r="J51" s="127">
        <f t="shared" si="21"/>
        <v>0</v>
      </c>
      <c r="K51" s="127" t="e">
        <f>K52+K88</f>
        <v>#REF!</v>
      </c>
    </row>
    <row r="52" spans="1:11" s="16" customFormat="1" ht="25.5">
      <c r="A52" s="44">
        <v>431</v>
      </c>
      <c r="B52" s="6" t="s">
        <v>91</v>
      </c>
      <c r="C52" s="129">
        <f aca="true" t="shared" si="22" ref="C52:J52">SUM(C53:C53)</f>
        <v>0</v>
      </c>
      <c r="D52" s="129">
        <f t="shared" si="22"/>
        <v>0</v>
      </c>
      <c r="E52" s="129">
        <f t="shared" si="22"/>
        <v>0</v>
      </c>
      <c r="F52" s="129">
        <f t="shared" si="22"/>
        <v>0</v>
      </c>
      <c r="G52" s="129">
        <f t="shared" si="22"/>
        <v>0</v>
      </c>
      <c r="H52" s="129">
        <f t="shared" si="22"/>
        <v>0</v>
      </c>
      <c r="I52" s="129">
        <f t="shared" si="22"/>
        <v>0</v>
      </c>
      <c r="J52" s="129">
        <f t="shared" si="22"/>
        <v>0</v>
      </c>
      <c r="K52" s="129" t="e">
        <f>SUM(K53:K87)</f>
        <v>#REF!</v>
      </c>
    </row>
    <row r="53" spans="1:11" s="16" customFormat="1" ht="22.5">
      <c r="A53" s="150">
        <v>4312</v>
      </c>
      <c r="B53" s="150" t="s">
        <v>92</v>
      </c>
      <c r="C53" s="133">
        <f>SUM(D53:K53)</f>
        <v>0</v>
      </c>
      <c r="D53" s="133">
        <v>0</v>
      </c>
      <c r="E53" s="133"/>
      <c r="F53" s="133"/>
      <c r="G53" s="133">
        <v>0</v>
      </c>
      <c r="H53" s="133"/>
      <c r="I53" s="133"/>
      <c r="J53" s="133"/>
      <c r="K53" s="129"/>
    </row>
    <row r="54" spans="1:11" s="16" customFormat="1" ht="12.75">
      <c r="A54" s="150"/>
      <c r="B54" s="150"/>
      <c r="C54" s="133"/>
      <c r="D54" s="133"/>
      <c r="E54" s="133"/>
      <c r="F54" s="133"/>
      <c r="G54" s="133"/>
      <c r="H54" s="133"/>
      <c r="I54" s="133"/>
      <c r="J54" s="133"/>
      <c r="K54" s="129"/>
    </row>
    <row r="55" spans="1:11" s="5" customFormat="1" ht="34.5" customHeight="1">
      <c r="A55" s="122"/>
      <c r="B55" s="137" t="s">
        <v>101</v>
      </c>
      <c r="C55" s="138">
        <f>C56</f>
        <v>194600</v>
      </c>
      <c r="D55" s="138">
        <f aca="true" t="shared" si="23" ref="D55:J55">D56</f>
        <v>0</v>
      </c>
      <c r="E55" s="138">
        <f t="shared" si="23"/>
        <v>0</v>
      </c>
      <c r="F55" s="138">
        <f t="shared" si="23"/>
        <v>0</v>
      </c>
      <c r="G55" s="138">
        <f t="shared" si="23"/>
        <v>194600</v>
      </c>
      <c r="H55" s="138">
        <f t="shared" si="23"/>
        <v>0</v>
      </c>
      <c r="I55" s="138">
        <f t="shared" si="23"/>
        <v>0</v>
      </c>
      <c r="J55" s="138">
        <f t="shared" si="23"/>
        <v>0</v>
      </c>
      <c r="K55" s="138" t="e">
        <f>K56+#REF!</f>
        <v>#REF!</v>
      </c>
    </row>
    <row r="56" spans="1:11" s="5" customFormat="1" ht="12.75">
      <c r="A56" s="139">
        <v>3</v>
      </c>
      <c r="B56" s="140" t="s">
        <v>46</v>
      </c>
      <c r="C56" s="141">
        <f aca="true" t="shared" si="24" ref="C56:K56">C57+C64+C87</f>
        <v>194600</v>
      </c>
      <c r="D56" s="141">
        <f t="shared" si="24"/>
        <v>0</v>
      </c>
      <c r="E56" s="141">
        <f t="shared" si="24"/>
        <v>0</v>
      </c>
      <c r="F56" s="141">
        <f t="shared" si="24"/>
        <v>0</v>
      </c>
      <c r="G56" s="141">
        <f t="shared" si="24"/>
        <v>194600</v>
      </c>
      <c r="H56" s="141">
        <f t="shared" si="24"/>
        <v>0</v>
      </c>
      <c r="I56" s="141">
        <f t="shared" si="24"/>
        <v>0</v>
      </c>
      <c r="J56" s="141">
        <f t="shared" si="24"/>
        <v>0</v>
      </c>
      <c r="K56" s="141">
        <f t="shared" si="24"/>
        <v>0</v>
      </c>
    </row>
    <row r="57" spans="1:11" s="5" customFormat="1" ht="12.75">
      <c r="A57" s="62">
        <v>31</v>
      </c>
      <c r="B57" s="124" t="s">
        <v>17</v>
      </c>
      <c r="C57" s="126">
        <f>C58+C60+C62</f>
        <v>115000</v>
      </c>
      <c r="D57" s="126">
        <f aca="true" t="shared" si="25" ref="D57:K57">D58+D60+D62</f>
        <v>0</v>
      </c>
      <c r="E57" s="126">
        <f t="shared" si="25"/>
        <v>0</v>
      </c>
      <c r="F57" s="126">
        <f t="shared" si="25"/>
        <v>0</v>
      </c>
      <c r="G57" s="126">
        <f t="shared" si="25"/>
        <v>115000</v>
      </c>
      <c r="H57" s="126">
        <f t="shared" si="25"/>
        <v>0</v>
      </c>
      <c r="I57" s="126">
        <f t="shared" si="25"/>
        <v>0</v>
      </c>
      <c r="J57" s="126">
        <f t="shared" si="25"/>
        <v>0</v>
      </c>
      <c r="K57" s="126">
        <f t="shared" si="25"/>
        <v>0</v>
      </c>
    </row>
    <row r="58" spans="1:11" ht="12.75">
      <c r="A58" s="61">
        <v>311</v>
      </c>
      <c r="B58" s="8" t="s">
        <v>18</v>
      </c>
      <c r="C58" s="125">
        <f>SUM(C59)</f>
        <v>98000</v>
      </c>
      <c r="D58" s="125">
        <f aca="true" t="shared" si="26" ref="D58:K58">SUM(D59)</f>
        <v>0</v>
      </c>
      <c r="E58" s="125">
        <f t="shared" si="26"/>
        <v>0</v>
      </c>
      <c r="F58" s="125">
        <f t="shared" si="26"/>
        <v>0</v>
      </c>
      <c r="G58" s="125">
        <f t="shared" si="26"/>
        <v>98000</v>
      </c>
      <c r="H58" s="125">
        <f t="shared" si="26"/>
        <v>0</v>
      </c>
      <c r="I58" s="125">
        <f t="shared" si="26"/>
        <v>0</v>
      </c>
      <c r="J58" s="125">
        <f t="shared" si="26"/>
        <v>0</v>
      </c>
      <c r="K58" s="125">
        <f t="shared" si="26"/>
        <v>0</v>
      </c>
    </row>
    <row r="59" spans="1:11" ht="12.75">
      <c r="A59" s="130" t="s">
        <v>47</v>
      </c>
      <c r="B59" s="130" t="s">
        <v>48</v>
      </c>
      <c r="C59" s="131">
        <f>SUM(D59:K59)</f>
        <v>98000</v>
      </c>
      <c r="D59" s="131"/>
      <c r="E59" s="131">
        <v>0</v>
      </c>
      <c r="F59" s="131"/>
      <c r="G59" s="131">
        <v>98000</v>
      </c>
      <c r="H59" s="131"/>
      <c r="I59" s="131"/>
      <c r="J59" s="131"/>
      <c r="K59" s="131"/>
    </row>
    <row r="60" spans="1:11" ht="12.75">
      <c r="A60" s="61">
        <v>312</v>
      </c>
      <c r="B60" s="8" t="s">
        <v>19</v>
      </c>
      <c r="C60" s="125">
        <f aca="true" t="shared" si="27" ref="C60:K60">SUM(C61)</f>
        <v>0</v>
      </c>
      <c r="D60" s="125">
        <f t="shared" si="27"/>
        <v>0</v>
      </c>
      <c r="E60" s="125">
        <f t="shared" si="27"/>
        <v>0</v>
      </c>
      <c r="F60" s="125">
        <f t="shared" si="27"/>
        <v>0</v>
      </c>
      <c r="G60" s="125">
        <f t="shared" si="27"/>
        <v>0</v>
      </c>
      <c r="H60" s="125">
        <f t="shared" si="27"/>
        <v>0</v>
      </c>
      <c r="I60" s="125">
        <f t="shared" si="27"/>
        <v>0</v>
      </c>
      <c r="J60" s="125">
        <f t="shared" si="27"/>
        <v>0</v>
      </c>
      <c r="K60" s="125">
        <f t="shared" si="27"/>
        <v>0</v>
      </c>
    </row>
    <row r="61" spans="1:11" s="5" customFormat="1" ht="12.75">
      <c r="A61" s="130">
        <v>3121</v>
      </c>
      <c r="B61" s="130" t="s">
        <v>19</v>
      </c>
      <c r="C61" s="131">
        <f>SUM(D61:K61)</f>
        <v>0</v>
      </c>
      <c r="D61" s="131"/>
      <c r="E61" s="131">
        <v>0</v>
      </c>
      <c r="F61" s="131"/>
      <c r="G61" s="131">
        <v>0</v>
      </c>
      <c r="H61" s="131"/>
      <c r="I61" s="131"/>
      <c r="J61" s="131"/>
      <c r="K61" s="131"/>
    </row>
    <row r="62" spans="1:11" ht="12.75">
      <c r="A62" s="61">
        <v>313</v>
      </c>
      <c r="B62" s="8" t="s">
        <v>20</v>
      </c>
      <c r="C62" s="125">
        <f>SUM(C63)</f>
        <v>17000</v>
      </c>
      <c r="D62" s="125">
        <f aca="true" t="shared" si="28" ref="D62:K62">SUM(D63)</f>
        <v>0</v>
      </c>
      <c r="E62" s="125">
        <f t="shared" si="28"/>
        <v>0</v>
      </c>
      <c r="F62" s="125">
        <f t="shared" si="28"/>
        <v>0</v>
      </c>
      <c r="G62" s="125">
        <f t="shared" si="28"/>
        <v>17000</v>
      </c>
      <c r="H62" s="125">
        <f t="shared" si="28"/>
        <v>0</v>
      </c>
      <c r="I62" s="125">
        <f t="shared" si="28"/>
        <v>0</v>
      </c>
      <c r="J62" s="125">
        <f t="shared" si="28"/>
        <v>0</v>
      </c>
      <c r="K62" s="125">
        <f t="shared" si="28"/>
        <v>0</v>
      </c>
    </row>
    <row r="63" spans="1:11" ht="12.75">
      <c r="A63" s="130" t="s">
        <v>49</v>
      </c>
      <c r="B63" s="130" t="s">
        <v>50</v>
      </c>
      <c r="C63" s="131">
        <f>SUM(D63:K63)</f>
        <v>17000</v>
      </c>
      <c r="D63" s="131"/>
      <c r="E63" s="131">
        <v>0</v>
      </c>
      <c r="F63" s="131"/>
      <c r="G63" s="131">
        <v>17000</v>
      </c>
      <c r="H63" s="131"/>
      <c r="I63" s="131"/>
      <c r="J63" s="131"/>
      <c r="K63" s="131"/>
    </row>
    <row r="64" spans="1:11" ht="12.75">
      <c r="A64" s="62">
        <v>32</v>
      </c>
      <c r="B64" s="124" t="s">
        <v>21</v>
      </c>
      <c r="C64" s="126">
        <f aca="true" t="shared" si="29" ref="C64:J64">C65+C69+C75+C85+C83</f>
        <v>79600</v>
      </c>
      <c r="D64" s="126">
        <f t="shared" si="29"/>
        <v>0</v>
      </c>
      <c r="E64" s="126">
        <f t="shared" si="29"/>
        <v>0</v>
      </c>
      <c r="F64" s="126">
        <f t="shared" si="29"/>
        <v>0</v>
      </c>
      <c r="G64" s="126">
        <f t="shared" si="29"/>
        <v>79600</v>
      </c>
      <c r="H64" s="126">
        <f t="shared" si="29"/>
        <v>0</v>
      </c>
      <c r="I64" s="126">
        <f t="shared" si="29"/>
        <v>0</v>
      </c>
      <c r="J64" s="126">
        <f t="shared" si="29"/>
        <v>0</v>
      </c>
      <c r="K64" s="126">
        <f>K65+K69+K75+K85</f>
        <v>0</v>
      </c>
    </row>
    <row r="65" spans="1:11" s="5" customFormat="1" ht="12.75">
      <c r="A65" s="61">
        <v>321</v>
      </c>
      <c r="B65" s="8" t="s">
        <v>22</v>
      </c>
      <c r="C65" s="125">
        <f>SUM(C66:C68)</f>
        <v>0</v>
      </c>
      <c r="D65" s="125">
        <f aca="true" t="shared" si="30" ref="D65:K65">SUM(D66:D68)</f>
        <v>0</v>
      </c>
      <c r="E65" s="125">
        <f t="shared" si="30"/>
        <v>0</v>
      </c>
      <c r="F65" s="125">
        <f t="shared" si="30"/>
        <v>0</v>
      </c>
      <c r="G65" s="125">
        <f t="shared" si="30"/>
        <v>0</v>
      </c>
      <c r="H65" s="125">
        <f t="shared" si="30"/>
        <v>0</v>
      </c>
      <c r="I65" s="125">
        <f t="shared" si="30"/>
        <v>0</v>
      </c>
      <c r="J65" s="125">
        <f t="shared" si="30"/>
        <v>0</v>
      </c>
      <c r="K65" s="125">
        <f t="shared" si="30"/>
        <v>0</v>
      </c>
    </row>
    <row r="66" spans="1:11" ht="12.75">
      <c r="A66" s="130" t="s">
        <v>51</v>
      </c>
      <c r="B66" s="130" t="s">
        <v>52</v>
      </c>
      <c r="C66" s="131">
        <f>SUM(D66:K66)</f>
        <v>0</v>
      </c>
      <c r="D66" s="131"/>
      <c r="E66" s="131"/>
      <c r="F66" s="131"/>
      <c r="G66" s="131">
        <v>0</v>
      </c>
      <c r="H66" s="131"/>
      <c r="I66" s="131"/>
      <c r="J66" s="131"/>
      <c r="K66" s="131"/>
    </row>
    <row r="67" spans="1:11" s="13" customFormat="1" ht="22.5">
      <c r="A67" s="151">
        <v>3212</v>
      </c>
      <c r="B67" s="150" t="s">
        <v>95</v>
      </c>
      <c r="C67" s="133">
        <f>SUM(D67:K67)</f>
        <v>0</v>
      </c>
      <c r="D67" s="133"/>
      <c r="E67" s="133"/>
      <c r="F67" s="133"/>
      <c r="G67" s="133"/>
      <c r="H67" s="133"/>
      <c r="I67" s="133"/>
      <c r="J67" s="133"/>
      <c r="K67" s="133"/>
    </row>
    <row r="68" spans="1:11" ht="12.75">
      <c r="A68" s="132">
        <v>3213</v>
      </c>
      <c r="B68" s="130" t="s">
        <v>53</v>
      </c>
      <c r="C68" s="131">
        <f>SUM(D68:K68)</f>
        <v>0</v>
      </c>
      <c r="D68" s="131"/>
      <c r="E68" s="131"/>
      <c r="F68" s="131"/>
      <c r="G68" s="131">
        <v>0</v>
      </c>
      <c r="H68" s="131"/>
      <c r="I68" s="131"/>
      <c r="J68" s="131"/>
      <c r="K68" s="131"/>
    </row>
    <row r="69" spans="1:11" ht="12.75">
      <c r="A69" s="61">
        <v>322</v>
      </c>
      <c r="B69" s="8" t="s">
        <v>23</v>
      </c>
      <c r="C69" s="125">
        <f>SUM(C70:C74)</f>
        <v>25000</v>
      </c>
      <c r="D69" s="125">
        <f aca="true" t="shared" si="31" ref="D69:K69">SUM(D70:D74)</f>
        <v>0</v>
      </c>
      <c r="E69" s="125">
        <f t="shared" si="31"/>
        <v>0</v>
      </c>
      <c r="F69" s="125">
        <f t="shared" si="31"/>
        <v>0</v>
      </c>
      <c r="G69" s="125">
        <f t="shared" si="31"/>
        <v>25000</v>
      </c>
      <c r="H69" s="125">
        <f t="shared" si="31"/>
        <v>0</v>
      </c>
      <c r="I69" s="125">
        <f t="shared" si="31"/>
        <v>0</v>
      </c>
      <c r="J69" s="125">
        <f t="shared" si="31"/>
        <v>0</v>
      </c>
      <c r="K69" s="125">
        <f t="shared" si="31"/>
        <v>0</v>
      </c>
    </row>
    <row r="70" spans="1:11" ht="12.75">
      <c r="A70" s="132">
        <v>3221</v>
      </c>
      <c r="B70" s="130" t="s">
        <v>54</v>
      </c>
      <c r="C70" s="131">
        <f>SUM(D70:K70)</f>
        <v>10000</v>
      </c>
      <c r="D70" s="133"/>
      <c r="E70" s="133"/>
      <c r="F70" s="133"/>
      <c r="G70" s="133">
        <v>10000</v>
      </c>
      <c r="H70" s="133"/>
      <c r="I70" s="133"/>
      <c r="J70" s="133"/>
      <c r="K70" s="133"/>
    </row>
    <row r="71" spans="1:11" ht="12.75">
      <c r="A71" s="132">
        <v>3222</v>
      </c>
      <c r="B71" s="130" t="s">
        <v>96</v>
      </c>
      <c r="C71" s="131">
        <f>SUM(D71:K71)</f>
        <v>15000</v>
      </c>
      <c r="D71" s="133"/>
      <c r="E71" s="133"/>
      <c r="F71" s="133"/>
      <c r="G71" s="133">
        <v>15000</v>
      </c>
      <c r="H71" s="133"/>
      <c r="I71" s="133"/>
      <c r="J71" s="133"/>
      <c r="K71" s="133"/>
    </row>
    <row r="72" spans="1:11" ht="12.75">
      <c r="A72" s="130" t="s">
        <v>55</v>
      </c>
      <c r="B72" s="130" t="s">
        <v>56</v>
      </c>
      <c r="C72" s="131">
        <f>SUM(D72:K72)</f>
        <v>0</v>
      </c>
      <c r="D72" s="133"/>
      <c r="E72" s="133"/>
      <c r="F72" s="133"/>
      <c r="G72" s="133"/>
      <c r="H72" s="129"/>
      <c r="I72" s="129"/>
      <c r="J72" s="129"/>
      <c r="K72" s="129"/>
    </row>
    <row r="73" spans="1:11" ht="12.75">
      <c r="A73" s="132">
        <v>3224</v>
      </c>
      <c r="B73" s="130" t="s">
        <v>97</v>
      </c>
      <c r="C73" s="131">
        <f>SUM(D73:K73)</f>
        <v>0</v>
      </c>
      <c r="D73" s="133"/>
      <c r="E73" s="133"/>
      <c r="F73" s="133"/>
      <c r="G73" s="133"/>
      <c r="H73" s="129"/>
      <c r="I73" s="129"/>
      <c r="J73" s="129"/>
      <c r="K73" s="129"/>
    </row>
    <row r="74" spans="1:11" s="5" customFormat="1" ht="12.75">
      <c r="A74" s="130" t="s">
        <v>57</v>
      </c>
      <c r="B74" s="130" t="s">
        <v>58</v>
      </c>
      <c r="C74" s="131">
        <f>SUM(D74:K74)</f>
        <v>0</v>
      </c>
      <c r="D74" s="133"/>
      <c r="E74" s="133"/>
      <c r="F74" s="133"/>
      <c r="G74" s="133"/>
      <c r="H74" s="129"/>
      <c r="I74" s="129"/>
      <c r="J74" s="129"/>
      <c r="K74" s="129"/>
    </row>
    <row r="75" spans="1:11" ht="12.75">
      <c r="A75" s="61">
        <v>323</v>
      </c>
      <c r="B75" s="8" t="s">
        <v>24</v>
      </c>
      <c r="C75" s="125">
        <f>SUM(C76:C82)</f>
        <v>54600</v>
      </c>
      <c r="D75" s="125">
        <f>SUM(D76:D82)</f>
        <v>0</v>
      </c>
      <c r="E75" s="125">
        <f aca="true" t="shared" si="32" ref="E75:K75">SUM(E76:E82)</f>
        <v>0</v>
      </c>
      <c r="F75" s="125">
        <f t="shared" si="32"/>
        <v>0</v>
      </c>
      <c r="G75" s="125">
        <f t="shared" si="32"/>
        <v>54600</v>
      </c>
      <c r="H75" s="125">
        <f t="shared" si="32"/>
        <v>0</v>
      </c>
      <c r="I75" s="125">
        <f t="shared" si="32"/>
        <v>0</v>
      </c>
      <c r="J75" s="125">
        <f t="shared" si="32"/>
        <v>0</v>
      </c>
      <c r="K75" s="125">
        <f t="shared" si="32"/>
        <v>0</v>
      </c>
    </row>
    <row r="76" spans="1:11" s="5" customFormat="1" ht="12.75">
      <c r="A76" s="130" t="s">
        <v>59</v>
      </c>
      <c r="B76" s="130" t="s">
        <v>60</v>
      </c>
      <c r="C76" s="131">
        <f aca="true" t="shared" si="33" ref="C76:C82">SUM(D76:K76)</f>
        <v>0</v>
      </c>
      <c r="D76" s="131"/>
      <c r="E76" s="131"/>
      <c r="F76" s="133"/>
      <c r="G76" s="133"/>
      <c r="H76" s="133"/>
      <c r="I76" s="133"/>
      <c r="J76" s="133"/>
      <c r="K76" s="133"/>
    </row>
    <row r="77" spans="1:11" ht="12.75">
      <c r="A77" s="130" t="s">
        <v>61</v>
      </c>
      <c r="B77" s="130" t="s">
        <v>62</v>
      </c>
      <c r="C77" s="131">
        <f t="shared" si="33"/>
        <v>0</v>
      </c>
      <c r="D77" s="131"/>
      <c r="E77" s="131"/>
      <c r="F77" s="133"/>
      <c r="G77" s="133"/>
      <c r="H77" s="133"/>
      <c r="I77" s="133"/>
      <c r="J77" s="133"/>
      <c r="K77" s="133"/>
    </row>
    <row r="78" spans="1:11" ht="12.75">
      <c r="A78" s="132">
        <v>3233</v>
      </c>
      <c r="B78" s="130" t="s">
        <v>63</v>
      </c>
      <c r="C78" s="131">
        <f t="shared" si="33"/>
        <v>0</v>
      </c>
      <c r="D78" s="131"/>
      <c r="E78" s="131"/>
      <c r="F78" s="133"/>
      <c r="G78" s="133"/>
      <c r="H78" s="133"/>
      <c r="I78" s="133"/>
      <c r="J78" s="133"/>
      <c r="K78" s="133"/>
    </row>
    <row r="79" spans="1:11" s="5" customFormat="1" ht="12.75" customHeight="1">
      <c r="A79" s="130" t="s">
        <v>64</v>
      </c>
      <c r="B79" s="130" t="s">
        <v>65</v>
      </c>
      <c r="C79" s="131">
        <f t="shared" si="33"/>
        <v>0</v>
      </c>
      <c r="D79" s="131"/>
      <c r="E79" s="131"/>
      <c r="F79" s="133"/>
      <c r="G79" s="133"/>
      <c r="H79" s="133"/>
      <c r="I79" s="133"/>
      <c r="J79" s="133"/>
      <c r="K79" s="133"/>
    </row>
    <row r="80" spans="1:11" s="5" customFormat="1" ht="12.75" customHeight="1">
      <c r="A80" s="132">
        <v>3236</v>
      </c>
      <c r="B80" s="130" t="s">
        <v>98</v>
      </c>
      <c r="C80" s="131">
        <f t="shared" si="33"/>
        <v>0</v>
      </c>
      <c r="D80" s="131"/>
      <c r="E80" s="131"/>
      <c r="F80" s="133"/>
      <c r="G80" s="133"/>
      <c r="H80" s="133"/>
      <c r="I80" s="133"/>
      <c r="J80" s="133"/>
      <c r="K80" s="133"/>
    </row>
    <row r="81" spans="1:11" s="5" customFormat="1" ht="12.75" customHeight="1">
      <c r="A81" s="130" t="s">
        <v>66</v>
      </c>
      <c r="B81" s="130" t="s">
        <v>67</v>
      </c>
      <c r="C81" s="131">
        <f t="shared" si="33"/>
        <v>12600</v>
      </c>
      <c r="D81" s="131"/>
      <c r="E81" s="131"/>
      <c r="F81" s="133"/>
      <c r="G81" s="133">
        <v>12600</v>
      </c>
      <c r="H81" s="133"/>
      <c r="I81" s="133"/>
      <c r="J81" s="133"/>
      <c r="K81" s="133"/>
    </row>
    <row r="82" spans="1:11" s="5" customFormat="1" ht="12.75" customHeight="1">
      <c r="A82" s="132">
        <v>3239</v>
      </c>
      <c r="B82" s="130" t="s">
        <v>68</v>
      </c>
      <c r="C82" s="131">
        <f t="shared" si="33"/>
        <v>42000</v>
      </c>
      <c r="D82" s="131"/>
      <c r="E82" s="131"/>
      <c r="F82" s="133"/>
      <c r="G82" s="133">
        <v>42000</v>
      </c>
      <c r="H82" s="133"/>
      <c r="I82" s="133"/>
      <c r="J82" s="133"/>
      <c r="K82" s="133"/>
    </row>
    <row r="83" spans="1:11" s="5" customFormat="1" ht="12.75" customHeight="1">
      <c r="A83" s="61">
        <v>324</v>
      </c>
      <c r="B83" s="8" t="s">
        <v>99</v>
      </c>
      <c r="C83" s="125">
        <f>SUM(D83:K83)</f>
        <v>0</v>
      </c>
      <c r="D83" s="125">
        <f aca="true" t="shared" si="34" ref="D83:J83">SUM(D84)</f>
        <v>0</v>
      </c>
      <c r="E83" s="125">
        <f t="shared" si="34"/>
        <v>0</v>
      </c>
      <c r="F83" s="125">
        <f t="shared" si="34"/>
        <v>0</v>
      </c>
      <c r="G83" s="125">
        <f t="shared" si="34"/>
        <v>0</v>
      </c>
      <c r="H83" s="125">
        <f t="shared" si="34"/>
        <v>0</v>
      </c>
      <c r="I83" s="125">
        <f t="shared" si="34"/>
        <v>0</v>
      </c>
      <c r="J83" s="125">
        <f t="shared" si="34"/>
        <v>0</v>
      </c>
      <c r="K83" s="133"/>
    </row>
    <row r="84" spans="1:11" s="5" customFormat="1" ht="12.75" customHeight="1">
      <c r="A84" s="132">
        <v>3241</v>
      </c>
      <c r="B84" s="130" t="s">
        <v>99</v>
      </c>
      <c r="C84" s="131">
        <f>SUM(D84:K84)</f>
        <v>0</v>
      </c>
      <c r="D84" s="133"/>
      <c r="E84" s="133"/>
      <c r="F84" s="133"/>
      <c r="G84" s="133"/>
      <c r="H84" s="133"/>
      <c r="I84" s="133"/>
      <c r="J84" s="133"/>
      <c r="K84" s="133"/>
    </row>
    <row r="85" spans="1:11" s="5" customFormat="1" ht="12.75" customHeight="1">
      <c r="A85" s="61">
        <v>329</v>
      </c>
      <c r="B85" s="8" t="s">
        <v>69</v>
      </c>
      <c r="C85" s="125">
        <f>SUM(D85:K85)</f>
        <v>0</v>
      </c>
      <c r="D85" s="125">
        <f aca="true" t="shared" si="35" ref="D85:K85">SUM(D86:D86)</f>
        <v>0</v>
      </c>
      <c r="E85" s="125">
        <f t="shared" si="35"/>
        <v>0</v>
      </c>
      <c r="F85" s="125">
        <f t="shared" si="35"/>
        <v>0</v>
      </c>
      <c r="G85" s="125">
        <f t="shared" si="35"/>
        <v>0</v>
      </c>
      <c r="H85" s="125">
        <f t="shared" si="35"/>
        <v>0</v>
      </c>
      <c r="I85" s="125">
        <f t="shared" si="35"/>
        <v>0</v>
      </c>
      <c r="J85" s="125">
        <f t="shared" si="35"/>
        <v>0</v>
      </c>
      <c r="K85" s="125">
        <f t="shared" si="35"/>
        <v>0</v>
      </c>
    </row>
    <row r="86" spans="1:11" s="5" customFormat="1" ht="12.75" customHeight="1">
      <c r="A86" s="130" t="s">
        <v>70</v>
      </c>
      <c r="B86" s="130" t="s">
        <v>71</v>
      </c>
      <c r="C86" s="131">
        <f>SUM(D86:K86)</f>
        <v>0</v>
      </c>
      <c r="D86" s="133"/>
      <c r="E86" s="133"/>
      <c r="F86" s="133"/>
      <c r="G86" s="133"/>
      <c r="H86" s="133"/>
      <c r="I86" s="133"/>
      <c r="J86" s="133"/>
      <c r="K86" s="133"/>
    </row>
    <row r="87" spans="1:11" s="16" customFormat="1" ht="12.75">
      <c r="A87" s="150"/>
      <c r="B87" s="150"/>
      <c r="C87" s="133"/>
      <c r="D87" s="133"/>
      <c r="E87" s="133"/>
      <c r="F87" s="133"/>
      <c r="G87" s="133"/>
      <c r="H87" s="133"/>
      <c r="I87" s="133"/>
      <c r="J87" s="133"/>
      <c r="K87" s="129"/>
    </row>
    <row r="88" spans="1:11" ht="12.75">
      <c r="A88" s="61"/>
      <c r="B88" s="8"/>
      <c r="C88" s="1"/>
      <c r="D88" s="1"/>
      <c r="E88" s="1"/>
      <c r="F88" s="1"/>
      <c r="G88" s="1"/>
      <c r="H88" s="1"/>
      <c r="I88" s="1"/>
      <c r="J88" s="1"/>
      <c r="K88" s="1"/>
    </row>
    <row r="89" spans="1:11" ht="89.25">
      <c r="A89" s="4" t="s">
        <v>14</v>
      </c>
      <c r="B89" s="83" t="s">
        <v>15</v>
      </c>
      <c r="C89" s="4" t="s">
        <v>89</v>
      </c>
      <c r="D89" s="4" t="s">
        <v>79</v>
      </c>
      <c r="E89" s="4" t="s">
        <v>103</v>
      </c>
      <c r="F89" s="4" t="s">
        <v>80</v>
      </c>
      <c r="G89" s="4" t="s">
        <v>102</v>
      </c>
      <c r="H89" s="4" t="s">
        <v>81</v>
      </c>
      <c r="I89" s="4" t="s">
        <v>16</v>
      </c>
      <c r="J89" s="4" t="s">
        <v>10</v>
      </c>
      <c r="K89" s="4" t="s">
        <v>11</v>
      </c>
    </row>
    <row r="90" spans="1:11" ht="12.75">
      <c r="A90" s="108"/>
      <c r="B90" s="109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1:11" ht="38.25">
      <c r="A91" s="46"/>
      <c r="B91" s="123" t="s">
        <v>93</v>
      </c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2.75">
      <c r="A92" s="112"/>
      <c r="B92" s="113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ht="12.75">
      <c r="A93" s="134">
        <v>1202</v>
      </c>
      <c r="B93" s="135" t="s">
        <v>45</v>
      </c>
      <c r="C93" s="136">
        <f>C94</f>
        <v>392407.25</v>
      </c>
      <c r="D93" s="136">
        <f aca="true" t="shared" si="36" ref="D93:J93">D94</f>
        <v>334907.25</v>
      </c>
      <c r="E93" s="136">
        <f t="shared" si="36"/>
        <v>2500</v>
      </c>
      <c r="F93" s="136">
        <f t="shared" si="36"/>
        <v>0</v>
      </c>
      <c r="G93" s="136">
        <f t="shared" si="36"/>
        <v>0</v>
      </c>
      <c r="H93" s="136">
        <f t="shared" si="36"/>
        <v>55000</v>
      </c>
      <c r="I93" s="136">
        <f t="shared" si="36"/>
        <v>0</v>
      </c>
      <c r="J93" s="136">
        <f t="shared" si="36"/>
        <v>0</v>
      </c>
      <c r="K93" s="136">
        <v>0</v>
      </c>
    </row>
    <row r="94" spans="1:11" ht="25.5">
      <c r="A94" s="122"/>
      <c r="B94" s="137" t="s">
        <v>94</v>
      </c>
      <c r="C94" s="138">
        <f>C95+C99</f>
        <v>392407.25</v>
      </c>
      <c r="D94" s="138">
        <f aca="true" t="shared" si="37" ref="D94:J94">D95+D99</f>
        <v>334907.25</v>
      </c>
      <c r="E94" s="138">
        <f t="shared" si="37"/>
        <v>2500</v>
      </c>
      <c r="F94" s="138">
        <f t="shared" si="37"/>
        <v>0</v>
      </c>
      <c r="G94" s="138">
        <f t="shared" si="37"/>
        <v>0</v>
      </c>
      <c r="H94" s="138">
        <f t="shared" si="37"/>
        <v>55000</v>
      </c>
      <c r="I94" s="138">
        <f t="shared" si="37"/>
        <v>0</v>
      </c>
      <c r="J94" s="138">
        <f t="shared" si="37"/>
        <v>0</v>
      </c>
      <c r="K94" s="138">
        <v>0</v>
      </c>
    </row>
    <row r="95" spans="1:11" ht="12.75">
      <c r="A95" s="139">
        <v>3</v>
      </c>
      <c r="B95" s="140" t="s">
        <v>46</v>
      </c>
      <c r="C95" s="141">
        <f>SUM(C96:C98)</f>
        <v>279907.25</v>
      </c>
      <c r="D95" s="141">
        <f aca="true" t="shared" si="38" ref="D95:J95">SUM(D96:D98)</f>
        <v>279907.25</v>
      </c>
      <c r="E95" s="141">
        <f t="shared" si="38"/>
        <v>0</v>
      </c>
      <c r="F95" s="141">
        <f t="shared" si="38"/>
        <v>0</v>
      </c>
      <c r="G95" s="141">
        <f t="shared" si="38"/>
        <v>0</v>
      </c>
      <c r="H95" s="141">
        <f t="shared" si="38"/>
        <v>0</v>
      </c>
      <c r="I95" s="141">
        <f t="shared" si="38"/>
        <v>0</v>
      </c>
      <c r="J95" s="141">
        <f t="shared" si="38"/>
        <v>0</v>
      </c>
      <c r="K95" s="141">
        <v>0</v>
      </c>
    </row>
    <row r="96" spans="1:11" ht="12.75">
      <c r="A96" s="116">
        <v>31</v>
      </c>
      <c r="B96" s="115" t="s">
        <v>17</v>
      </c>
      <c r="C96" s="125">
        <f>SUM(D96:J96)</f>
        <v>152207.25</v>
      </c>
      <c r="D96" s="125">
        <f>(D11*1.005)*1.165</f>
        <v>152207.25</v>
      </c>
      <c r="E96" s="125">
        <v>0</v>
      </c>
      <c r="F96" s="125"/>
      <c r="G96" s="125">
        <v>0</v>
      </c>
      <c r="H96" s="125"/>
      <c r="I96" s="125"/>
      <c r="J96" s="125"/>
      <c r="K96" s="125"/>
    </row>
    <row r="97" spans="1:11" ht="12.75">
      <c r="A97" s="116">
        <v>32</v>
      </c>
      <c r="B97" s="115" t="s">
        <v>21</v>
      </c>
      <c r="C97" s="125">
        <f>SUM(D97:J97)</f>
        <v>127700</v>
      </c>
      <c r="D97" s="125">
        <v>127700</v>
      </c>
      <c r="E97" s="125">
        <f>E17</f>
        <v>0</v>
      </c>
      <c r="F97" s="125"/>
      <c r="G97" s="125">
        <v>0</v>
      </c>
      <c r="H97" s="125"/>
      <c r="I97" s="125"/>
      <c r="J97" s="125"/>
      <c r="K97" s="125"/>
    </row>
    <row r="98" spans="1:11" ht="12.75">
      <c r="A98" s="116">
        <v>34</v>
      </c>
      <c r="B98" s="115" t="s">
        <v>25</v>
      </c>
      <c r="C98" s="125">
        <f>SUM(D98:J98)</f>
        <v>0</v>
      </c>
      <c r="D98" s="125"/>
      <c r="E98" s="125">
        <f>E40</f>
        <v>0</v>
      </c>
      <c r="F98" s="125"/>
      <c r="G98" s="125">
        <v>0</v>
      </c>
      <c r="H98" s="125"/>
      <c r="I98" s="125"/>
      <c r="J98" s="125"/>
      <c r="K98" s="125"/>
    </row>
    <row r="99" spans="1:11" ht="25.5">
      <c r="A99" s="139">
        <v>4</v>
      </c>
      <c r="B99" s="121" t="s">
        <v>27</v>
      </c>
      <c r="C99" s="120">
        <f>SUM(C100)</f>
        <v>112500</v>
      </c>
      <c r="D99" s="120">
        <f aca="true" t="shared" si="39" ref="D99:K99">SUM(D100)</f>
        <v>55000</v>
      </c>
      <c r="E99" s="120">
        <f t="shared" si="39"/>
        <v>2500</v>
      </c>
      <c r="F99" s="120">
        <f t="shared" si="39"/>
        <v>0</v>
      </c>
      <c r="G99" s="120">
        <f t="shared" si="39"/>
        <v>0</v>
      </c>
      <c r="H99" s="120">
        <f t="shared" si="39"/>
        <v>55000</v>
      </c>
      <c r="I99" s="120">
        <f t="shared" si="39"/>
        <v>0</v>
      </c>
      <c r="J99" s="120">
        <f t="shared" si="39"/>
        <v>0</v>
      </c>
      <c r="K99" s="120">
        <f t="shared" si="39"/>
        <v>0</v>
      </c>
    </row>
    <row r="100" spans="1:11" s="13" customFormat="1" ht="25.5">
      <c r="A100" s="107">
        <v>42</v>
      </c>
      <c r="B100" s="106" t="s">
        <v>28</v>
      </c>
      <c r="C100" s="129">
        <f>SUM(D100:J100)</f>
        <v>112500</v>
      </c>
      <c r="D100" s="129">
        <v>55000</v>
      </c>
      <c r="E100" s="129">
        <v>2500</v>
      </c>
      <c r="F100" s="129"/>
      <c r="G100" s="129">
        <v>0</v>
      </c>
      <c r="H100" s="129">
        <v>55000</v>
      </c>
      <c r="I100" s="129"/>
      <c r="J100" s="129"/>
      <c r="K100" s="129"/>
    </row>
    <row r="101" spans="1:11" ht="12.75">
      <c r="A101" s="116"/>
      <c r="B101" s="115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ht="12.75">
      <c r="A102" s="117"/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1:11" ht="89.25">
      <c r="A103" s="4" t="s">
        <v>14</v>
      </c>
      <c r="B103" s="83" t="s">
        <v>15</v>
      </c>
      <c r="C103" s="4" t="s">
        <v>88</v>
      </c>
      <c r="D103" s="4" t="s">
        <v>79</v>
      </c>
      <c r="E103" s="4" t="s">
        <v>103</v>
      </c>
      <c r="F103" s="4" t="s">
        <v>80</v>
      </c>
      <c r="G103" s="4" t="s">
        <v>102</v>
      </c>
      <c r="H103" s="4" t="s">
        <v>81</v>
      </c>
      <c r="I103" s="4" t="s">
        <v>16</v>
      </c>
      <c r="J103" s="4" t="s">
        <v>10</v>
      </c>
      <c r="K103" s="4" t="s">
        <v>11</v>
      </c>
    </row>
    <row r="104" spans="1:11" ht="12.75">
      <c r="A104" s="108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1:11" ht="38.25">
      <c r="A105" s="46"/>
      <c r="B105" s="123" t="s">
        <v>93</v>
      </c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1:11" ht="12.75">
      <c r="A106" s="112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1:11" ht="12.75">
      <c r="A107" s="134">
        <v>1202</v>
      </c>
      <c r="B107" s="135" t="s">
        <v>45</v>
      </c>
      <c r="C107" s="136">
        <f>C108</f>
        <v>394368.28625</v>
      </c>
      <c r="D107" s="136">
        <f aca="true" t="shared" si="40" ref="D107:J107">D108</f>
        <v>336368.28625</v>
      </c>
      <c r="E107" s="136">
        <f t="shared" si="40"/>
        <v>3000</v>
      </c>
      <c r="F107" s="136">
        <f t="shared" si="40"/>
        <v>0</v>
      </c>
      <c r="G107" s="136">
        <f t="shared" si="40"/>
        <v>0</v>
      </c>
      <c r="H107" s="136">
        <f t="shared" si="40"/>
        <v>55000</v>
      </c>
      <c r="I107" s="136">
        <f t="shared" si="40"/>
        <v>0</v>
      </c>
      <c r="J107" s="136">
        <f t="shared" si="40"/>
        <v>0</v>
      </c>
      <c r="K107" s="136">
        <v>0</v>
      </c>
    </row>
    <row r="108" spans="1:11" ht="25.5">
      <c r="A108" s="122"/>
      <c r="B108" s="137" t="s">
        <v>94</v>
      </c>
      <c r="C108" s="138">
        <f>C109+C113</f>
        <v>394368.28625</v>
      </c>
      <c r="D108" s="138">
        <f aca="true" t="shared" si="41" ref="D108:J108">D109+D113</f>
        <v>336368.28625</v>
      </c>
      <c r="E108" s="138">
        <f t="shared" si="41"/>
        <v>3000</v>
      </c>
      <c r="F108" s="138">
        <f t="shared" si="41"/>
        <v>0</v>
      </c>
      <c r="G108" s="138">
        <f t="shared" si="41"/>
        <v>0</v>
      </c>
      <c r="H108" s="138">
        <f t="shared" si="41"/>
        <v>55000</v>
      </c>
      <c r="I108" s="138">
        <f t="shared" si="41"/>
        <v>0</v>
      </c>
      <c r="J108" s="138">
        <f t="shared" si="41"/>
        <v>0</v>
      </c>
      <c r="K108" s="138">
        <v>0</v>
      </c>
    </row>
    <row r="109" spans="1:11" ht="12.75">
      <c r="A109" s="139">
        <v>3</v>
      </c>
      <c r="B109" s="140" t="s">
        <v>46</v>
      </c>
      <c r="C109" s="141">
        <f>SUM(C110:C112)</f>
        <v>281368.28625</v>
      </c>
      <c r="D109" s="141">
        <f aca="true" t="shared" si="42" ref="D109:J109">SUM(D110:D112)</f>
        <v>281368.28625</v>
      </c>
      <c r="E109" s="141">
        <f t="shared" si="42"/>
        <v>0</v>
      </c>
      <c r="F109" s="141">
        <f t="shared" si="42"/>
        <v>0</v>
      </c>
      <c r="G109" s="141">
        <f t="shared" si="42"/>
        <v>0</v>
      </c>
      <c r="H109" s="141">
        <f t="shared" si="42"/>
        <v>0</v>
      </c>
      <c r="I109" s="141">
        <f t="shared" si="42"/>
        <v>0</v>
      </c>
      <c r="J109" s="141">
        <f t="shared" si="42"/>
        <v>0</v>
      </c>
      <c r="K109" s="141">
        <v>0</v>
      </c>
    </row>
    <row r="110" spans="1:11" ht="12.75">
      <c r="A110" s="116">
        <v>31</v>
      </c>
      <c r="B110" s="115" t="s">
        <v>17</v>
      </c>
      <c r="C110" s="125">
        <f>SUM(D110:J110)</f>
        <v>152968.28624999998</v>
      </c>
      <c r="D110" s="125">
        <f>(D96)*1.005</f>
        <v>152968.28624999998</v>
      </c>
      <c r="E110" s="125">
        <v>0</v>
      </c>
      <c r="F110" s="125"/>
      <c r="G110" s="125"/>
      <c r="H110" s="125"/>
      <c r="I110" s="125"/>
      <c r="J110" s="125"/>
      <c r="K110" s="125"/>
    </row>
    <row r="111" spans="1:11" ht="12.75">
      <c r="A111" s="116">
        <v>32</v>
      </c>
      <c r="B111" s="115" t="s">
        <v>21</v>
      </c>
      <c r="C111" s="125">
        <f>SUM(D111:J111)</f>
        <v>128400</v>
      </c>
      <c r="D111" s="125">
        <v>128400</v>
      </c>
      <c r="E111" s="125">
        <f>E97</f>
        <v>0</v>
      </c>
      <c r="F111" s="125"/>
      <c r="G111" s="125"/>
      <c r="H111" s="125"/>
      <c r="I111" s="125"/>
      <c r="J111" s="125"/>
      <c r="K111" s="125"/>
    </row>
    <row r="112" spans="1:11" ht="12.75">
      <c r="A112" s="116">
        <v>34</v>
      </c>
      <c r="B112" s="115" t="s">
        <v>25</v>
      </c>
      <c r="C112" s="125">
        <f>SUM(D112:J112)</f>
        <v>0</v>
      </c>
      <c r="D112" s="125"/>
      <c r="E112" s="125">
        <f>E98</f>
        <v>0</v>
      </c>
      <c r="F112" s="125"/>
      <c r="G112" s="125"/>
      <c r="H112" s="125"/>
      <c r="I112" s="125"/>
      <c r="J112" s="125"/>
      <c r="K112" s="125"/>
    </row>
    <row r="113" spans="1:11" ht="25.5">
      <c r="A113" s="139">
        <v>4</v>
      </c>
      <c r="B113" s="121" t="s">
        <v>27</v>
      </c>
      <c r="C113" s="120">
        <f>SUM(C114)</f>
        <v>113000</v>
      </c>
      <c r="D113" s="120">
        <f aca="true" t="shared" si="43" ref="D113:J113">SUM(D114)</f>
        <v>55000</v>
      </c>
      <c r="E113" s="120">
        <f t="shared" si="43"/>
        <v>3000</v>
      </c>
      <c r="F113" s="120">
        <f t="shared" si="43"/>
        <v>0</v>
      </c>
      <c r="G113" s="120">
        <f t="shared" si="43"/>
        <v>0</v>
      </c>
      <c r="H113" s="120">
        <f t="shared" si="43"/>
        <v>55000</v>
      </c>
      <c r="I113" s="120">
        <f t="shared" si="43"/>
        <v>0</v>
      </c>
      <c r="J113" s="120">
        <f t="shared" si="43"/>
        <v>0</v>
      </c>
      <c r="K113" s="120">
        <v>0</v>
      </c>
    </row>
    <row r="114" spans="1:11" s="13" customFormat="1" ht="25.5">
      <c r="A114" s="107">
        <v>42</v>
      </c>
      <c r="B114" s="106" t="s">
        <v>28</v>
      </c>
      <c r="C114" s="129">
        <f>SUM(D114:J114)</f>
        <v>113000</v>
      </c>
      <c r="D114" s="129">
        <v>55000</v>
      </c>
      <c r="E114" s="129">
        <v>3000</v>
      </c>
      <c r="F114" s="129"/>
      <c r="G114" s="129"/>
      <c r="H114" s="129">
        <v>55000</v>
      </c>
      <c r="I114" s="129"/>
      <c r="J114" s="129"/>
      <c r="K114" s="129"/>
    </row>
    <row r="115" spans="1:11" ht="12.75">
      <c r="A115" s="62"/>
      <c r="B115" s="8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62"/>
      <c r="B116" s="8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62"/>
      <c r="B117" s="8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62" t="s">
        <v>107</v>
      </c>
      <c r="B118" s="8" t="s">
        <v>108</v>
      </c>
      <c r="C118" s="1"/>
      <c r="D118" s="1"/>
      <c r="E118" s="1"/>
      <c r="F118" s="1"/>
      <c r="G118" s="1"/>
      <c r="H118" s="1"/>
      <c r="I118" s="1" t="s">
        <v>109</v>
      </c>
      <c r="J118" s="1"/>
      <c r="K118" s="1"/>
    </row>
    <row r="119" spans="1:11" ht="12.75">
      <c r="A119" s="62" t="s">
        <v>110</v>
      </c>
      <c r="B119" s="8" t="s">
        <v>112</v>
      </c>
      <c r="C119" s="1"/>
      <c r="D119" s="1"/>
      <c r="E119" s="1"/>
      <c r="F119" s="1"/>
      <c r="G119" s="1"/>
      <c r="H119" s="1"/>
      <c r="I119" s="1" t="s">
        <v>111</v>
      </c>
      <c r="J119" s="1"/>
      <c r="K119" s="1"/>
    </row>
    <row r="120" spans="1:11" ht="12.75">
      <c r="A120" s="62"/>
      <c r="B120" s="8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62"/>
      <c r="B121" s="8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62"/>
      <c r="B122" s="8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62"/>
      <c r="B123" s="8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62"/>
      <c r="B124" s="8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62"/>
      <c r="B125" s="8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62"/>
      <c r="B126" s="8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62"/>
      <c r="B127" s="8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62"/>
      <c r="B128" s="8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62"/>
      <c r="B129" s="8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62"/>
      <c r="B130" s="8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62"/>
      <c r="B131" s="8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62"/>
      <c r="B132" s="8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62"/>
      <c r="B133" s="8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62"/>
      <c r="B134" s="8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62"/>
      <c r="B135" s="8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62"/>
      <c r="B136" s="8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62"/>
      <c r="B137" s="8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62"/>
      <c r="B138" s="8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62"/>
      <c r="B139" s="8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62"/>
      <c r="B140" s="8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62"/>
      <c r="B141" s="8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62"/>
      <c r="B142" s="8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62"/>
      <c r="B143" s="8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62"/>
      <c r="B144" s="8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62"/>
      <c r="B145" s="8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62"/>
      <c r="B146" s="8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62"/>
      <c r="B147" s="8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62"/>
      <c r="B148" s="8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62"/>
      <c r="B149" s="8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62"/>
      <c r="B150" s="8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62"/>
      <c r="B151" s="8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62"/>
      <c r="B152" s="8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62"/>
      <c r="B153" s="8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62"/>
      <c r="B154" s="8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62"/>
      <c r="B155" s="8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62"/>
      <c r="B156" s="8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62"/>
      <c r="B157" s="8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62"/>
      <c r="B158" s="8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62"/>
      <c r="B159" s="8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62"/>
      <c r="B160" s="8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62"/>
      <c r="B161" s="8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62"/>
      <c r="B162" s="8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62"/>
      <c r="B163" s="8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62"/>
      <c r="B164" s="8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62"/>
      <c r="B165" s="8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62"/>
      <c r="B166" s="8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62"/>
      <c r="B167" s="8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62"/>
      <c r="B168" s="8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62"/>
      <c r="B169" s="8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62"/>
      <c r="B170" s="8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62"/>
      <c r="B171" s="8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62"/>
      <c r="B172" s="8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62"/>
      <c r="B173" s="8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62"/>
      <c r="B174" s="8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62"/>
      <c r="B175" s="8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62"/>
      <c r="B176" s="8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62"/>
      <c r="B177" s="8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62"/>
      <c r="B178" s="8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62"/>
      <c r="B179" s="8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62"/>
      <c r="B180" s="8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62"/>
      <c r="B181" s="8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62"/>
      <c r="B182" s="8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62"/>
      <c r="B183" s="8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62"/>
      <c r="B184" s="8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62"/>
      <c r="B185" s="8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62"/>
      <c r="B186" s="8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62"/>
      <c r="B187" s="8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62"/>
      <c r="B188" s="8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62"/>
      <c r="B189" s="8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62"/>
      <c r="B190" s="8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62"/>
      <c r="B191" s="8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62"/>
      <c r="B192" s="8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62"/>
      <c r="B193" s="8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62"/>
      <c r="B194" s="8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62"/>
      <c r="B195" s="8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62"/>
      <c r="B196" s="8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62"/>
      <c r="B197" s="8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62"/>
      <c r="B198" s="8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62"/>
      <c r="B199" s="8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62"/>
      <c r="B200" s="8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62"/>
      <c r="B201" s="8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62"/>
      <c r="B202" s="8"/>
      <c r="C202" s="1"/>
      <c r="D202" s="1"/>
      <c r="E202" s="1"/>
      <c r="F202" s="1"/>
      <c r="G202" s="1"/>
      <c r="H202" s="1"/>
      <c r="I202" s="1"/>
      <c r="J202" s="1"/>
      <c r="K202" s="1"/>
    </row>
  </sheetData>
  <sheetProtection/>
  <mergeCells count="1">
    <mergeCell ref="A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</cp:lastModifiedBy>
  <cp:lastPrinted>2021-12-13T13:20:06Z</cp:lastPrinted>
  <dcterms:created xsi:type="dcterms:W3CDTF">2013-09-11T11:00:21Z</dcterms:created>
  <dcterms:modified xsi:type="dcterms:W3CDTF">2022-02-08T14:54:48Z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